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rtscz-my.sharepoint.com/personal/boris_vrbka_rts_cz/Documents/Plocha/Podstatné/Práce VZV/047 - 11-2025 - Šternberk - Klášter obnova fasády - zbylé etapy (chystat ZD)/2. ZD/Soupis stavebních prací, dodávek a služeb/"/>
    </mc:Choice>
  </mc:AlternateContent>
  <xr:revisionPtr revIDLastSave="2" documentId="11_C82466FDE7B8B9AD5D7109CA47D16C75F88A7494" xr6:coauthVersionLast="47" xr6:coauthVersionMax="47" xr10:uidLastSave="{2F16F334-839A-4E48-9703-BD067D2538F5}"/>
  <bookViews>
    <workbookView xWindow="-120" yWindow="-120" windowWidth="38640" windowHeight="21120" activeTab="1" xr2:uid="{00000000-000D-0000-FFFF-FFFF00000000}"/>
  </bookViews>
  <sheets>
    <sheet name="Rekapitulace stavby" sheetId="1" r:id="rId1"/>
    <sheet name="06 - Architektonicko stav..." sheetId="2" r:id="rId2"/>
    <sheet name="VRN - Vedlejší rozpočtové..." sheetId="3" r:id="rId3"/>
  </sheets>
  <definedNames>
    <definedName name="_xlnm._FilterDatabase" localSheetId="1" hidden="1">'06 - Architektonicko stav...'!$C$135:$K$639</definedName>
    <definedName name="_xlnm._FilterDatabase" localSheetId="2" hidden="1">'VRN - Vedlejší rozpočtové...'!$C$122:$K$134</definedName>
    <definedName name="_xlnm.Print_Titles" localSheetId="1">'06 - Architektonicko stav...'!$135:$135</definedName>
    <definedName name="_xlnm.Print_Titles" localSheetId="0">'Rekapitulace stavby'!$92:$92</definedName>
    <definedName name="_xlnm.Print_Titles" localSheetId="2">'VRN - Vedlejší rozpočtové...'!$122:$122</definedName>
    <definedName name="_xlnm.Print_Area" localSheetId="1">'06 - Architektonicko stav...'!$C$4:$J$76,'06 - Architektonicko stav...'!$C$82:$J$115,'06 - Architektonicko stav...'!$C$121:$K$639</definedName>
    <definedName name="_xlnm.Print_Area" localSheetId="0">'Rekapitulace stavby'!$D$4:$AO$76,'Rekapitulace stavby'!$C$82:$AQ$98</definedName>
    <definedName name="_xlnm.Print_Area" localSheetId="2">'VRN - Vedlejší rozpočtové...'!$C$4:$J$76,'VRN - Vedlejší rozpočtové...'!$C$82:$J$102,'VRN - Vedlejší rozpočtové...'!$C$108:$K$134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3" l="1"/>
  <c r="J38" i="3"/>
  <c r="AY97" i="1" s="1"/>
  <c r="J37" i="3"/>
  <c r="AX97" i="1"/>
  <c r="BI133" i="3"/>
  <c r="BH133" i="3"/>
  <c r="BG133" i="3"/>
  <c r="BF133" i="3"/>
  <c r="T133" i="3"/>
  <c r="R133" i="3"/>
  <c r="P133" i="3"/>
  <c r="BI131" i="3"/>
  <c r="BH131" i="3"/>
  <c r="BG131" i="3"/>
  <c r="BF131" i="3"/>
  <c r="T131" i="3"/>
  <c r="R131" i="3"/>
  <c r="P131" i="3"/>
  <c r="BI129" i="3"/>
  <c r="BH129" i="3"/>
  <c r="BG129" i="3"/>
  <c r="BF129" i="3"/>
  <c r="T129" i="3"/>
  <c r="R129" i="3"/>
  <c r="P129" i="3"/>
  <c r="BI126" i="3"/>
  <c r="BH126" i="3"/>
  <c r="BG126" i="3"/>
  <c r="BF126" i="3"/>
  <c r="T126" i="3"/>
  <c r="T125" i="3" s="1"/>
  <c r="R126" i="3"/>
  <c r="R125" i="3" s="1"/>
  <c r="P126" i="3"/>
  <c r="P125" i="3" s="1"/>
  <c r="J120" i="3"/>
  <c r="J119" i="3"/>
  <c r="F119" i="3"/>
  <c r="F117" i="3"/>
  <c r="E115" i="3"/>
  <c r="J94" i="3"/>
  <c r="J93" i="3"/>
  <c r="F93" i="3"/>
  <c r="F91" i="3"/>
  <c r="E89" i="3"/>
  <c r="J20" i="3"/>
  <c r="E20" i="3"/>
  <c r="F94" i="3"/>
  <c r="J19" i="3"/>
  <c r="J14" i="3"/>
  <c r="J117" i="3" s="1"/>
  <c r="E7" i="3"/>
  <c r="E85" i="3" s="1"/>
  <c r="J39" i="2"/>
  <c r="J38" i="2"/>
  <c r="AY96" i="1"/>
  <c r="J37" i="2"/>
  <c r="AX96" i="1"/>
  <c r="BI632" i="2"/>
  <c r="BH632" i="2"/>
  <c r="BG632" i="2"/>
  <c r="BF632" i="2"/>
  <c r="T632" i="2"/>
  <c r="T631" i="2"/>
  <c r="R632" i="2"/>
  <c r="R631" i="2"/>
  <c r="P632" i="2"/>
  <c r="P631" i="2"/>
  <c r="BI625" i="2"/>
  <c r="BH625" i="2"/>
  <c r="BG625" i="2"/>
  <c r="BF625" i="2"/>
  <c r="T625" i="2"/>
  <c r="R625" i="2"/>
  <c r="P625" i="2"/>
  <c r="BI623" i="2"/>
  <c r="BH623" i="2"/>
  <c r="BG623" i="2"/>
  <c r="BF623" i="2"/>
  <c r="T623" i="2"/>
  <c r="R623" i="2"/>
  <c r="P623" i="2"/>
  <c r="BI617" i="2"/>
  <c r="BH617" i="2"/>
  <c r="BG617" i="2"/>
  <c r="BF617" i="2"/>
  <c r="T617" i="2"/>
  <c r="R617" i="2"/>
  <c r="P617" i="2"/>
  <c r="BI608" i="2"/>
  <c r="BH608" i="2"/>
  <c r="BG608" i="2"/>
  <c r="BF608" i="2"/>
  <c r="T608" i="2"/>
  <c r="R608" i="2"/>
  <c r="P608" i="2"/>
  <c r="BI601" i="2"/>
  <c r="BH601" i="2"/>
  <c r="BG601" i="2"/>
  <c r="BF601" i="2"/>
  <c r="T601" i="2"/>
  <c r="R601" i="2"/>
  <c r="P601" i="2"/>
  <c r="BI595" i="2"/>
  <c r="BH595" i="2"/>
  <c r="BG595" i="2"/>
  <c r="BF595" i="2"/>
  <c r="T595" i="2"/>
  <c r="R595" i="2"/>
  <c r="P595" i="2"/>
  <c r="BI589" i="2"/>
  <c r="BH589" i="2"/>
  <c r="BG589" i="2"/>
  <c r="BF589" i="2"/>
  <c r="T589" i="2"/>
  <c r="R589" i="2"/>
  <c r="P589" i="2"/>
  <c r="BI585" i="2"/>
  <c r="BH585" i="2"/>
  <c r="BG585" i="2"/>
  <c r="BF585" i="2"/>
  <c r="T585" i="2"/>
  <c r="R585" i="2"/>
  <c r="P585" i="2"/>
  <c r="BI578" i="2"/>
  <c r="BH578" i="2"/>
  <c r="BG578" i="2"/>
  <c r="BF578" i="2"/>
  <c r="T578" i="2"/>
  <c r="R578" i="2"/>
  <c r="P578" i="2"/>
  <c r="BI571" i="2"/>
  <c r="BH571" i="2"/>
  <c r="BG571" i="2"/>
  <c r="BF571" i="2"/>
  <c r="T571" i="2"/>
  <c r="R571" i="2"/>
  <c r="P571" i="2"/>
  <c r="BI567" i="2"/>
  <c r="BH567" i="2"/>
  <c r="BG567" i="2"/>
  <c r="BF567" i="2"/>
  <c r="T567" i="2"/>
  <c r="R567" i="2"/>
  <c r="P567" i="2"/>
  <c r="BI559" i="2"/>
  <c r="BH559" i="2"/>
  <c r="BG559" i="2"/>
  <c r="BF559" i="2"/>
  <c r="T559" i="2"/>
  <c r="R559" i="2"/>
  <c r="P559" i="2"/>
  <c r="BI551" i="2"/>
  <c r="BH551" i="2"/>
  <c r="BG551" i="2"/>
  <c r="BF551" i="2"/>
  <c r="T551" i="2"/>
  <c r="R551" i="2"/>
  <c r="P551" i="2"/>
  <c r="BI543" i="2"/>
  <c r="BH543" i="2"/>
  <c r="BG543" i="2"/>
  <c r="BF543" i="2"/>
  <c r="T543" i="2"/>
  <c r="R543" i="2"/>
  <c r="P543" i="2"/>
  <c r="BI541" i="2"/>
  <c r="BH541" i="2"/>
  <c r="BG541" i="2"/>
  <c r="BF541" i="2"/>
  <c r="T541" i="2"/>
  <c r="R541" i="2"/>
  <c r="P541" i="2"/>
  <c r="BI539" i="2"/>
  <c r="BH539" i="2"/>
  <c r="BG539" i="2"/>
  <c r="BF539" i="2"/>
  <c r="T539" i="2"/>
  <c r="R539" i="2"/>
  <c r="P539" i="2"/>
  <c r="BI535" i="2"/>
  <c r="BH535" i="2"/>
  <c r="BG535" i="2"/>
  <c r="BF535" i="2"/>
  <c r="T535" i="2"/>
  <c r="R535" i="2"/>
  <c r="P535" i="2"/>
  <c r="BI527" i="2"/>
  <c r="BH527" i="2"/>
  <c r="BG527" i="2"/>
  <c r="BF527" i="2"/>
  <c r="T527" i="2"/>
  <c r="R527" i="2"/>
  <c r="P527" i="2"/>
  <c r="BI520" i="2"/>
  <c r="BH520" i="2"/>
  <c r="BG520" i="2"/>
  <c r="BF520" i="2"/>
  <c r="T520" i="2"/>
  <c r="R520" i="2"/>
  <c r="P520" i="2"/>
  <c r="BI516" i="2"/>
  <c r="BH516" i="2"/>
  <c r="BG516" i="2"/>
  <c r="BF516" i="2"/>
  <c r="T516" i="2"/>
  <c r="R516" i="2"/>
  <c r="P516" i="2"/>
  <c r="BI513" i="2"/>
  <c r="BH513" i="2"/>
  <c r="BG513" i="2"/>
  <c r="BF513" i="2"/>
  <c r="T513" i="2"/>
  <c r="R513" i="2"/>
  <c r="P513" i="2"/>
  <c r="BI509" i="2"/>
  <c r="BH509" i="2"/>
  <c r="BG509" i="2"/>
  <c r="BF509" i="2"/>
  <c r="T509" i="2"/>
  <c r="R509" i="2"/>
  <c r="P509" i="2"/>
  <c r="BI505" i="2"/>
  <c r="BH505" i="2"/>
  <c r="BG505" i="2"/>
  <c r="BF505" i="2"/>
  <c r="T505" i="2"/>
  <c r="R505" i="2"/>
  <c r="P505" i="2"/>
  <c r="BI502" i="2"/>
  <c r="BH502" i="2"/>
  <c r="BG502" i="2"/>
  <c r="BF502" i="2"/>
  <c r="T502" i="2"/>
  <c r="R502" i="2"/>
  <c r="P502" i="2"/>
  <c r="BI499" i="2"/>
  <c r="BH499" i="2"/>
  <c r="BG499" i="2"/>
  <c r="BF499" i="2"/>
  <c r="T499" i="2"/>
  <c r="R499" i="2"/>
  <c r="P499" i="2"/>
  <c r="BI492" i="2"/>
  <c r="BH492" i="2"/>
  <c r="BG492" i="2"/>
  <c r="BF492" i="2"/>
  <c r="T492" i="2"/>
  <c r="R492" i="2"/>
  <c r="P492" i="2"/>
  <c r="BI480" i="2"/>
  <c r="BH480" i="2"/>
  <c r="BG480" i="2"/>
  <c r="BF480" i="2"/>
  <c r="T480" i="2"/>
  <c r="R480" i="2"/>
  <c r="P480" i="2"/>
  <c r="BI470" i="2"/>
  <c r="BH470" i="2"/>
  <c r="BG470" i="2"/>
  <c r="BF470" i="2"/>
  <c r="T470" i="2"/>
  <c r="R470" i="2"/>
  <c r="P470" i="2"/>
  <c r="BI460" i="2"/>
  <c r="BH460" i="2"/>
  <c r="BG460" i="2"/>
  <c r="BF460" i="2"/>
  <c r="T460" i="2"/>
  <c r="R460" i="2"/>
  <c r="P460" i="2"/>
  <c r="BI454" i="2"/>
  <c r="BH454" i="2"/>
  <c r="BG454" i="2"/>
  <c r="BF454" i="2"/>
  <c r="T454" i="2"/>
  <c r="R454" i="2"/>
  <c r="P454" i="2"/>
  <c r="BI445" i="2"/>
  <c r="BH445" i="2"/>
  <c r="BG445" i="2"/>
  <c r="BF445" i="2"/>
  <c r="T445" i="2"/>
  <c r="R445" i="2"/>
  <c r="P445" i="2"/>
  <c r="BI436" i="2"/>
  <c r="BH436" i="2"/>
  <c r="BG436" i="2"/>
  <c r="BF436" i="2"/>
  <c r="T436" i="2"/>
  <c r="R436" i="2"/>
  <c r="P436" i="2"/>
  <c r="BI418" i="2"/>
  <c r="BH418" i="2"/>
  <c r="BG418" i="2"/>
  <c r="BF418" i="2"/>
  <c r="T418" i="2"/>
  <c r="R418" i="2"/>
  <c r="P418" i="2"/>
  <c r="BI410" i="2"/>
  <c r="BH410" i="2"/>
  <c r="BG410" i="2"/>
  <c r="BF410" i="2"/>
  <c r="T410" i="2"/>
  <c r="R410" i="2"/>
  <c r="P410" i="2"/>
  <c r="BI403" i="2"/>
  <c r="BH403" i="2"/>
  <c r="BG403" i="2"/>
  <c r="BF403" i="2"/>
  <c r="T403" i="2"/>
  <c r="R403" i="2"/>
  <c r="P403" i="2"/>
  <c r="BI397" i="2"/>
  <c r="BH397" i="2"/>
  <c r="BG397" i="2"/>
  <c r="BF397" i="2"/>
  <c r="T397" i="2"/>
  <c r="R397" i="2"/>
  <c r="P397" i="2"/>
  <c r="BI390" i="2"/>
  <c r="BH390" i="2"/>
  <c r="BG390" i="2"/>
  <c r="BF390" i="2"/>
  <c r="T390" i="2"/>
  <c r="R390" i="2"/>
  <c r="P390" i="2"/>
  <c r="BI383" i="2"/>
  <c r="BH383" i="2"/>
  <c r="BG383" i="2"/>
  <c r="BF383" i="2"/>
  <c r="T383" i="2"/>
  <c r="R383" i="2"/>
  <c r="P383" i="2"/>
  <c r="BI377" i="2"/>
  <c r="BH377" i="2"/>
  <c r="BG377" i="2"/>
  <c r="BF377" i="2"/>
  <c r="T377" i="2"/>
  <c r="R377" i="2"/>
  <c r="P377" i="2"/>
  <c r="BI370" i="2"/>
  <c r="BH370" i="2"/>
  <c r="BG370" i="2"/>
  <c r="BF370" i="2"/>
  <c r="T370" i="2"/>
  <c r="R370" i="2"/>
  <c r="P370" i="2"/>
  <c r="BI364" i="2"/>
  <c r="BH364" i="2"/>
  <c r="BG364" i="2"/>
  <c r="BF364" i="2"/>
  <c r="T364" i="2"/>
  <c r="R364" i="2"/>
  <c r="P364" i="2"/>
  <c r="BI358" i="2"/>
  <c r="BH358" i="2"/>
  <c r="BG358" i="2"/>
  <c r="BF358" i="2"/>
  <c r="T358" i="2"/>
  <c r="R358" i="2"/>
  <c r="P358" i="2"/>
  <c r="BI352" i="2"/>
  <c r="BH352" i="2"/>
  <c r="BG352" i="2"/>
  <c r="BF352" i="2"/>
  <c r="T352" i="2"/>
  <c r="R352" i="2"/>
  <c r="P352" i="2"/>
  <c r="BI345" i="2"/>
  <c r="BH345" i="2"/>
  <c r="BG345" i="2"/>
  <c r="BF345" i="2"/>
  <c r="T345" i="2"/>
  <c r="R345" i="2"/>
  <c r="P345" i="2"/>
  <c r="BI339" i="2"/>
  <c r="BH339" i="2"/>
  <c r="BG339" i="2"/>
  <c r="BF339" i="2"/>
  <c r="T339" i="2"/>
  <c r="R339" i="2"/>
  <c r="P339" i="2"/>
  <c r="BI330" i="2"/>
  <c r="BH330" i="2"/>
  <c r="BG330" i="2"/>
  <c r="BF330" i="2"/>
  <c r="T330" i="2"/>
  <c r="R330" i="2"/>
  <c r="P330" i="2"/>
  <c r="BI323" i="2"/>
  <c r="BH323" i="2"/>
  <c r="BG323" i="2"/>
  <c r="BF323" i="2"/>
  <c r="T323" i="2"/>
  <c r="R323" i="2"/>
  <c r="P323" i="2"/>
  <c r="BI316" i="2"/>
  <c r="BH316" i="2"/>
  <c r="BG316" i="2"/>
  <c r="BF316" i="2"/>
  <c r="T316" i="2"/>
  <c r="R316" i="2"/>
  <c r="P316" i="2"/>
  <c r="BI308" i="2"/>
  <c r="BH308" i="2"/>
  <c r="BG308" i="2"/>
  <c r="BF308" i="2"/>
  <c r="T308" i="2"/>
  <c r="R308" i="2"/>
  <c r="P308" i="2"/>
  <c r="BI298" i="2"/>
  <c r="BH298" i="2"/>
  <c r="BG298" i="2"/>
  <c r="BF298" i="2"/>
  <c r="T298" i="2"/>
  <c r="R298" i="2"/>
  <c r="P298" i="2"/>
  <c r="BI288" i="2"/>
  <c r="BH288" i="2"/>
  <c r="BG288" i="2"/>
  <c r="BF288" i="2"/>
  <c r="T288" i="2"/>
  <c r="R288" i="2"/>
  <c r="P288" i="2"/>
  <c r="BI278" i="2"/>
  <c r="BH278" i="2"/>
  <c r="BG278" i="2"/>
  <c r="BF278" i="2"/>
  <c r="T278" i="2"/>
  <c r="R278" i="2"/>
  <c r="P278" i="2"/>
  <c r="BI271" i="2"/>
  <c r="BH271" i="2"/>
  <c r="BG271" i="2"/>
  <c r="BF271" i="2"/>
  <c r="T271" i="2"/>
  <c r="R271" i="2"/>
  <c r="P271" i="2"/>
  <c r="BI262" i="2"/>
  <c r="BH262" i="2"/>
  <c r="BG262" i="2"/>
  <c r="BF262" i="2"/>
  <c r="T262" i="2"/>
  <c r="R262" i="2"/>
  <c r="P262" i="2"/>
  <c r="BI252" i="2"/>
  <c r="BH252" i="2"/>
  <c r="BG252" i="2"/>
  <c r="BF252" i="2"/>
  <c r="T252" i="2"/>
  <c r="R252" i="2"/>
  <c r="P252" i="2"/>
  <c r="BI249" i="2"/>
  <c r="BH249" i="2"/>
  <c r="BG249" i="2"/>
  <c r="BF249" i="2"/>
  <c r="T249" i="2"/>
  <c r="R249" i="2"/>
  <c r="P249" i="2"/>
  <c r="BI241" i="2"/>
  <c r="BH241" i="2"/>
  <c r="BG241" i="2"/>
  <c r="BF241" i="2"/>
  <c r="T241" i="2"/>
  <c r="R241" i="2"/>
  <c r="P241" i="2"/>
  <c r="BI232" i="2"/>
  <c r="BH232" i="2"/>
  <c r="BG232" i="2"/>
  <c r="BF232" i="2"/>
  <c r="T232" i="2"/>
  <c r="T231" i="2"/>
  <c r="R232" i="2"/>
  <c r="R231" i="2" s="1"/>
  <c r="P232" i="2"/>
  <c r="P231" i="2"/>
  <c r="BI223" i="2"/>
  <c r="BH223" i="2"/>
  <c r="BG223" i="2"/>
  <c r="BF223" i="2"/>
  <c r="T223" i="2"/>
  <c r="R223" i="2"/>
  <c r="P223" i="2"/>
  <c r="BI217" i="2"/>
  <c r="BH217" i="2"/>
  <c r="BG217" i="2"/>
  <c r="BF217" i="2"/>
  <c r="T217" i="2"/>
  <c r="R217" i="2"/>
  <c r="P217" i="2"/>
  <c r="BI209" i="2"/>
  <c r="BH209" i="2"/>
  <c r="BG209" i="2"/>
  <c r="BF209" i="2"/>
  <c r="T209" i="2"/>
  <c r="R209" i="2"/>
  <c r="P209" i="2"/>
  <c r="BI201" i="2"/>
  <c r="BH201" i="2"/>
  <c r="BG201" i="2"/>
  <c r="BF201" i="2"/>
  <c r="T201" i="2"/>
  <c r="R201" i="2"/>
  <c r="P201" i="2"/>
  <c r="BI193" i="2"/>
  <c r="BH193" i="2"/>
  <c r="BG193" i="2"/>
  <c r="BF193" i="2"/>
  <c r="T193" i="2"/>
  <c r="R193" i="2"/>
  <c r="P193" i="2"/>
  <c r="BI185" i="2"/>
  <c r="BH185" i="2"/>
  <c r="BG185" i="2"/>
  <c r="BF185" i="2"/>
  <c r="T185" i="2"/>
  <c r="R185" i="2"/>
  <c r="P185" i="2"/>
  <c r="BI177" i="2"/>
  <c r="BH177" i="2"/>
  <c r="BG177" i="2"/>
  <c r="BF177" i="2"/>
  <c r="T177" i="2"/>
  <c r="R177" i="2"/>
  <c r="P177" i="2"/>
  <c r="BI169" i="2"/>
  <c r="BH169" i="2"/>
  <c r="BG169" i="2"/>
  <c r="BF169" i="2"/>
  <c r="T169" i="2"/>
  <c r="R169" i="2"/>
  <c r="P169" i="2"/>
  <c r="BI161" i="2"/>
  <c r="BH161" i="2"/>
  <c r="BG161" i="2"/>
  <c r="BF161" i="2"/>
  <c r="T161" i="2"/>
  <c r="R161" i="2"/>
  <c r="P161" i="2"/>
  <c r="BI154" i="2"/>
  <c r="BH154" i="2"/>
  <c r="BG154" i="2"/>
  <c r="BF154" i="2"/>
  <c r="T154" i="2"/>
  <c r="R154" i="2"/>
  <c r="P154" i="2"/>
  <c r="BI147" i="2"/>
  <c r="BH147" i="2"/>
  <c r="BG147" i="2"/>
  <c r="BF147" i="2"/>
  <c r="T147" i="2"/>
  <c r="R147" i="2"/>
  <c r="P147" i="2"/>
  <c r="BI139" i="2"/>
  <c r="BH139" i="2"/>
  <c r="BG139" i="2"/>
  <c r="BF139" i="2"/>
  <c r="T139" i="2"/>
  <c r="R139" i="2"/>
  <c r="P139" i="2"/>
  <c r="J133" i="2"/>
  <c r="J132" i="2"/>
  <c r="F132" i="2"/>
  <c r="F130" i="2"/>
  <c r="E128" i="2"/>
  <c r="J94" i="2"/>
  <c r="J93" i="2"/>
  <c r="F93" i="2"/>
  <c r="F91" i="2"/>
  <c r="E89" i="2"/>
  <c r="J20" i="2"/>
  <c r="E20" i="2"/>
  <c r="F94" i="2"/>
  <c r="J19" i="2"/>
  <c r="J14" i="2"/>
  <c r="J91" i="2" s="1"/>
  <c r="E7" i="2"/>
  <c r="E124" i="2" s="1"/>
  <c r="L90" i="1"/>
  <c r="AM90" i="1"/>
  <c r="AM89" i="1"/>
  <c r="L89" i="1"/>
  <c r="AM87" i="1"/>
  <c r="L87" i="1"/>
  <c r="L85" i="1"/>
  <c r="L84" i="1"/>
  <c r="J131" i="3"/>
  <c r="BK625" i="2"/>
  <c r="BK608" i="2"/>
  <c r="BK595" i="2"/>
  <c r="J585" i="2"/>
  <c r="J559" i="2"/>
  <c r="J543" i="2"/>
  <c r="J539" i="2"/>
  <c r="BK527" i="2"/>
  <c r="BK516" i="2"/>
  <c r="J513" i="2"/>
  <c r="BK509" i="2"/>
  <c r="J470" i="2"/>
  <c r="J460" i="2"/>
  <c r="J454" i="2"/>
  <c r="J410" i="2"/>
  <c r="J403" i="2"/>
  <c r="BK390" i="2"/>
  <c r="BK383" i="2"/>
  <c r="BK377" i="2"/>
  <c r="BK352" i="2"/>
  <c r="BK339" i="2"/>
  <c r="BK278" i="2"/>
  <c r="BK262" i="2"/>
  <c r="J249" i="2"/>
  <c r="J241" i="2"/>
  <c r="J232" i="2"/>
  <c r="J154" i="2"/>
  <c r="BK139" i="2"/>
  <c r="BK133" i="3"/>
  <c r="BK126" i="3"/>
  <c r="J571" i="2"/>
  <c r="BK567" i="2"/>
  <c r="BK559" i="2"/>
  <c r="BK541" i="2"/>
  <c r="J527" i="2"/>
  <c r="J509" i="2"/>
  <c r="J492" i="2"/>
  <c r="J480" i="2"/>
  <c r="BK454" i="2"/>
  <c r="BK418" i="2"/>
  <c r="J390" i="2"/>
  <c r="J383" i="2"/>
  <c r="J370" i="2"/>
  <c r="J345" i="2"/>
  <c r="J323" i="2"/>
  <c r="BK316" i="2"/>
  <c r="J288" i="2"/>
  <c r="BK271" i="2"/>
  <c r="BK241" i="2"/>
  <c r="BK209" i="2"/>
  <c r="J201" i="2"/>
  <c r="J632" i="2"/>
  <c r="BK623" i="2"/>
  <c r="J617" i="2"/>
  <c r="J608" i="2"/>
  <c r="BK601" i="2"/>
  <c r="BK585" i="2"/>
  <c r="BK551" i="2"/>
  <c r="J535" i="2"/>
  <c r="J502" i="2"/>
  <c r="J445" i="2"/>
  <c r="J436" i="2"/>
  <c r="J418" i="2"/>
  <c r="BK370" i="2"/>
  <c r="BK364" i="2"/>
  <c r="J358" i="2"/>
  <c r="BK345" i="2"/>
  <c r="J339" i="2"/>
  <c r="J330" i="2"/>
  <c r="J316" i="2"/>
  <c r="J308" i="2"/>
  <c r="BK298" i="2"/>
  <c r="J262" i="2"/>
  <c r="BK249" i="2"/>
  <c r="J223" i="2"/>
  <c r="BK217" i="2"/>
  <c r="J209" i="2"/>
  <c r="BK201" i="2"/>
  <c r="BK177" i="2"/>
  <c r="BK161" i="2"/>
  <c r="BK129" i="3"/>
  <c r="J623" i="2"/>
  <c r="J589" i="2"/>
  <c r="BK539" i="2"/>
  <c r="J520" i="2"/>
  <c r="BK502" i="2"/>
  <c r="BK499" i="2"/>
  <c r="BK436" i="2"/>
  <c r="J364" i="2"/>
  <c r="BK358" i="2"/>
  <c r="J352" i="2"/>
  <c r="J298" i="2"/>
  <c r="J278" i="2"/>
  <c r="J133" i="3"/>
  <c r="J129" i="3"/>
  <c r="BK578" i="2"/>
  <c r="BK571" i="2"/>
  <c r="J551" i="2"/>
  <c r="BK535" i="2"/>
  <c r="BK520" i="2"/>
  <c r="J499" i="2"/>
  <c r="BK403" i="2"/>
  <c r="J397" i="2"/>
  <c r="J377" i="2"/>
  <c r="BK223" i="2"/>
  <c r="J193" i="2"/>
  <c r="J177" i="2"/>
  <c r="J161" i="2"/>
  <c r="BK131" i="3"/>
  <c r="J126" i="3"/>
  <c r="BK617" i="2"/>
  <c r="J595" i="2"/>
  <c r="J567" i="2"/>
  <c r="BK543" i="2"/>
  <c r="BK513" i="2"/>
  <c r="J505" i="2"/>
  <c r="BK480" i="2"/>
  <c r="BK460" i="2"/>
  <c r="BK445" i="2"/>
  <c r="BK410" i="2"/>
  <c r="BK330" i="2"/>
  <c r="J252" i="2"/>
  <c r="BK232" i="2"/>
  <c r="BK185" i="2"/>
  <c r="J169" i="2"/>
  <c r="BK147" i="2"/>
  <c r="J139" i="2"/>
  <c r="BK632" i="2"/>
  <c r="J625" i="2"/>
  <c r="J601" i="2"/>
  <c r="BK589" i="2"/>
  <c r="J578" i="2"/>
  <c r="J541" i="2"/>
  <c r="J516" i="2"/>
  <c r="BK505" i="2"/>
  <c r="BK492" i="2"/>
  <c r="BK470" i="2"/>
  <c r="BK397" i="2"/>
  <c r="BK323" i="2"/>
  <c r="BK308" i="2"/>
  <c r="BK288" i="2"/>
  <c r="J271" i="2"/>
  <c r="BK252" i="2"/>
  <c r="J217" i="2"/>
  <c r="BK193" i="2"/>
  <c r="J185" i="2"/>
  <c r="BK169" i="2"/>
  <c r="BK154" i="2"/>
  <c r="J147" i="2"/>
  <c r="AS95" i="1"/>
  <c r="BK200" i="2" l="1"/>
  <c r="J200" i="2" s="1"/>
  <c r="J101" i="2" s="1"/>
  <c r="T240" i="2"/>
  <c r="T512" i="2"/>
  <c r="R519" i="2"/>
  <c r="BK588" i="2"/>
  <c r="J588" i="2" s="1"/>
  <c r="J111" i="2" s="1"/>
  <c r="BK138" i="2"/>
  <c r="J138" i="2" s="1"/>
  <c r="J100" i="2" s="1"/>
  <c r="P200" i="2"/>
  <c r="BK369" i="2"/>
  <c r="J369" i="2" s="1"/>
  <c r="J104" i="2" s="1"/>
  <c r="BK519" i="2"/>
  <c r="J519" i="2"/>
  <c r="J108" i="2" s="1"/>
  <c r="R538" i="2"/>
  <c r="P570" i="2"/>
  <c r="BK616" i="2"/>
  <c r="BK615" i="2" s="1"/>
  <c r="J615" i="2" s="1"/>
  <c r="J112" i="2" s="1"/>
  <c r="BK240" i="2"/>
  <c r="J240" i="2" s="1"/>
  <c r="J103" i="2" s="1"/>
  <c r="R240" i="2"/>
  <c r="P498" i="2"/>
  <c r="R512" i="2"/>
  <c r="T538" i="2"/>
  <c r="R588" i="2"/>
  <c r="T138" i="2"/>
  <c r="T369" i="2"/>
  <c r="P512" i="2"/>
  <c r="T519" i="2"/>
  <c r="R570" i="2"/>
  <c r="P616" i="2"/>
  <c r="P615" i="2" s="1"/>
  <c r="R138" i="2"/>
  <c r="R369" i="2"/>
  <c r="T498" i="2"/>
  <c r="P538" i="2"/>
  <c r="T588" i="2"/>
  <c r="P138" i="2"/>
  <c r="R200" i="2"/>
  <c r="P240" i="2"/>
  <c r="BK498" i="2"/>
  <c r="J498" i="2"/>
  <c r="J105" i="2" s="1"/>
  <c r="BK512" i="2"/>
  <c r="J512" i="2"/>
  <c r="J106" i="2"/>
  <c r="BK538" i="2"/>
  <c r="J538" i="2" s="1"/>
  <c r="J109" i="2" s="1"/>
  <c r="P588" i="2"/>
  <c r="R616" i="2"/>
  <c r="R615" i="2" s="1"/>
  <c r="P128" i="3"/>
  <c r="P124" i="3"/>
  <c r="P123" i="3" s="1"/>
  <c r="AU97" i="1" s="1"/>
  <c r="T200" i="2"/>
  <c r="P369" i="2"/>
  <c r="R498" i="2"/>
  <c r="P519" i="2"/>
  <c r="BK570" i="2"/>
  <c r="J570" i="2" s="1"/>
  <c r="J110" i="2" s="1"/>
  <c r="T570" i="2"/>
  <c r="T616" i="2"/>
  <c r="T615" i="2" s="1"/>
  <c r="BK128" i="3"/>
  <c r="J128" i="3"/>
  <c r="J101" i="3"/>
  <c r="R128" i="3"/>
  <c r="R124" i="3" s="1"/>
  <c r="R123" i="3" s="1"/>
  <c r="T128" i="3"/>
  <c r="T124" i="3" s="1"/>
  <c r="T123" i="3" s="1"/>
  <c r="F133" i="2"/>
  <c r="BE249" i="2"/>
  <c r="BE410" i="2"/>
  <c r="J130" i="2"/>
  <c r="BE209" i="2"/>
  <c r="BE217" i="2"/>
  <c r="BE223" i="2"/>
  <c r="BE298" i="2"/>
  <c r="BE308" i="2"/>
  <c r="BE316" i="2"/>
  <c r="BE323" i="2"/>
  <c r="BE418" i="2"/>
  <c r="BE436" i="2"/>
  <c r="BE499" i="2"/>
  <c r="BE502" i="2"/>
  <c r="BE539" i="2"/>
  <c r="BE541" i="2"/>
  <c r="BE578" i="2"/>
  <c r="E111" i="3"/>
  <c r="BE271" i="2"/>
  <c r="BE278" i="2"/>
  <c r="BE288" i="2"/>
  <c r="BE339" i="2"/>
  <c r="BE345" i="2"/>
  <c r="BE352" i="2"/>
  <c r="BE358" i="2"/>
  <c r="BE509" i="2"/>
  <c r="BE513" i="2"/>
  <c r="BE516" i="2"/>
  <c r="BE559" i="2"/>
  <c r="BE589" i="2"/>
  <c r="BE595" i="2"/>
  <c r="F120" i="3"/>
  <c r="BE139" i="2"/>
  <c r="BE201" i="2"/>
  <c r="BE232" i="2"/>
  <c r="BE241" i="2"/>
  <c r="BE377" i="2"/>
  <c r="BE383" i="2"/>
  <c r="BE390" i="2"/>
  <c r="BE397" i="2"/>
  <c r="BE403" i="2"/>
  <c r="BE454" i="2"/>
  <c r="BE460" i="2"/>
  <c r="BE470" i="2"/>
  <c r="BE480" i="2"/>
  <c r="BE492" i="2"/>
  <c r="BE527" i="2"/>
  <c r="BE608" i="2"/>
  <c r="BK231" i="2"/>
  <c r="J231" i="2" s="1"/>
  <c r="J102" i="2" s="1"/>
  <c r="BE126" i="3"/>
  <c r="BE133" i="3"/>
  <c r="BE520" i="2"/>
  <c r="BE567" i="2"/>
  <c r="BE571" i="2"/>
  <c r="BK631" i="2"/>
  <c r="J631" i="2" s="1"/>
  <c r="J114" i="2" s="1"/>
  <c r="E85" i="2"/>
  <c r="BE147" i="2"/>
  <c r="BE154" i="2"/>
  <c r="BE161" i="2"/>
  <c r="BE169" i="2"/>
  <c r="BE177" i="2"/>
  <c r="BE185" i="2"/>
  <c r="BE193" i="2"/>
  <c r="BE252" i="2"/>
  <c r="BE262" i="2"/>
  <c r="BE445" i="2"/>
  <c r="BE535" i="2"/>
  <c r="BE543" i="2"/>
  <c r="BE551" i="2"/>
  <c r="BE585" i="2"/>
  <c r="BE601" i="2"/>
  <c r="BE623" i="2"/>
  <c r="BE625" i="2"/>
  <c r="BE632" i="2"/>
  <c r="J91" i="3"/>
  <c r="BE129" i="3"/>
  <c r="BE131" i="3"/>
  <c r="BK125" i="3"/>
  <c r="J125" i="3" s="1"/>
  <c r="J100" i="3" s="1"/>
  <c r="BE330" i="2"/>
  <c r="BE364" i="2"/>
  <c r="BE370" i="2"/>
  <c r="BE505" i="2"/>
  <c r="BE617" i="2"/>
  <c r="F39" i="2"/>
  <c r="BD96" i="1" s="1"/>
  <c r="F38" i="3"/>
  <c r="BC97" i="1" s="1"/>
  <c r="F37" i="2"/>
  <c r="BB96" i="1" s="1"/>
  <c r="AS94" i="1"/>
  <c r="F38" i="2"/>
  <c r="BC96" i="1" s="1"/>
  <c r="F39" i="3"/>
  <c r="BD97" i="1"/>
  <c r="J36" i="2"/>
  <c r="AW96" i="1" s="1"/>
  <c r="F36" i="3"/>
  <c r="BA97" i="1"/>
  <c r="J36" i="3"/>
  <c r="AW97" i="1" s="1"/>
  <c r="F36" i="2"/>
  <c r="BA96" i="1" s="1"/>
  <c r="F37" i="3"/>
  <c r="BB97" i="1" s="1"/>
  <c r="P518" i="2" l="1"/>
  <c r="P137" i="2"/>
  <c r="T518" i="2"/>
  <c r="R137" i="2"/>
  <c r="R518" i="2"/>
  <c r="T137" i="2"/>
  <c r="T136" i="2" s="1"/>
  <c r="J616" i="2"/>
  <c r="J113" i="2" s="1"/>
  <c r="BK518" i="2"/>
  <c r="J518" i="2" s="1"/>
  <c r="J107" i="2" s="1"/>
  <c r="BK124" i="3"/>
  <c r="BK123" i="3" s="1"/>
  <c r="J123" i="3" s="1"/>
  <c r="J98" i="3" s="1"/>
  <c r="BK137" i="2"/>
  <c r="BK136" i="2" s="1"/>
  <c r="J136" i="2" s="1"/>
  <c r="J32" i="2" s="1"/>
  <c r="AG96" i="1" s="1"/>
  <c r="F35" i="2"/>
  <c r="AZ96" i="1" s="1"/>
  <c r="BC95" i="1"/>
  <c r="BC94" i="1" s="1"/>
  <c r="AY94" i="1" s="1"/>
  <c r="BA95" i="1"/>
  <c r="BA94" i="1"/>
  <c r="W30" i="1" s="1"/>
  <c r="J35" i="2"/>
  <c r="AV96" i="1" s="1"/>
  <c r="AT96" i="1" s="1"/>
  <c r="BB95" i="1"/>
  <c r="BB94" i="1" s="1"/>
  <c r="AX94" i="1" s="1"/>
  <c r="F35" i="3"/>
  <c r="AZ97" i="1" s="1"/>
  <c r="BD95" i="1"/>
  <c r="BD94" i="1" s="1"/>
  <c r="W33" i="1" s="1"/>
  <c r="J35" i="3"/>
  <c r="AV97" i="1" s="1"/>
  <c r="AT97" i="1" s="1"/>
  <c r="AN96" i="1" l="1"/>
  <c r="P136" i="2"/>
  <c r="AU96" i="1" s="1"/>
  <c r="AU95" i="1" s="1"/>
  <c r="AU94" i="1" s="1"/>
  <c r="R136" i="2"/>
  <c r="J41" i="2"/>
  <c r="J137" i="2"/>
  <c r="J99" i="2" s="1"/>
  <c r="J98" i="2"/>
  <c r="J124" i="3"/>
  <c r="J99" i="3" s="1"/>
  <c r="AZ95" i="1"/>
  <c r="AV95" i="1" s="1"/>
  <c r="AW95" i="1"/>
  <c r="J32" i="3"/>
  <c r="AG97" i="1" s="1"/>
  <c r="AN97" i="1" s="1"/>
  <c r="AX95" i="1"/>
  <c r="W32" i="1"/>
  <c r="W31" i="1"/>
  <c r="AW94" i="1"/>
  <c r="AK30" i="1" s="1"/>
  <c r="AY95" i="1"/>
  <c r="J41" i="3" l="1"/>
  <c r="AG95" i="1"/>
  <c r="AG94" i="1" s="1"/>
  <c r="AT95" i="1"/>
  <c r="AZ94" i="1"/>
  <c r="AV94" i="1" s="1"/>
  <c r="AK29" i="1" s="1"/>
  <c r="AN95" i="1" l="1"/>
  <c r="W29" i="1"/>
  <c r="AK26" i="1"/>
  <c r="AK35" i="1" s="1"/>
  <c r="AT94" i="1"/>
  <c r="AN94" i="1" l="1"/>
</calcChain>
</file>

<file path=xl/sharedStrings.xml><?xml version="1.0" encoding="utf-8"?>
<sst xmlns="http://schemas.openxmlformats.org/spreadsheetml/2006/main" count="5060" uniqueCount="670">
  <si>
    <t>Export Komplet</t>
  </si>
  <si>
    <t/>
  </si>
  <si>
    <t>2.0</t>
  </si>
  <si>
    <t>False</t>
  </si>
  <si>
    <t>{8d2532c2-4375-4c33-be0c-f896702bdbc9}</t>
  </si>
  <si>
    <t>&gt;&gt;  skryté sloupce  &lt;&lt;</t>
  </si>
  <si>
    <t>0,01</t>
  </si>
  <si>
    <t>21</t>
  </si>
  <si>
    <t>15</t>
  </si>
  <si>
    <t>REKAPITULACE STAVBY</t>
  </si>
  <si>
    <t>v ---  níže se nacházejí doplnkové a pomocné údaje k sestavám  --- v</t>
  </si>
  <si>
    <t>Návod na vyplnění</t>
  </si>
  <si>
    <t>0,001</t>
  </si>
  <si>
    <t>Kód:</t>
  </si>
  <si>
    <t>0582020/6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</si>
  <si>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</si>
  <si>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</si>
  <si>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BÝVALÝ AUGUSTINIÁNSKÝ KLÁŠTER  VE ŠTERNBERKU, PROJEKT OBNOVY A ZÁCHRANY 2020 - ETAPA Č. 6</t>
  </si>
  <si>
    <t>KSO:</t>
  </si>
  <si>
    <t>CC-CZ:</t>
  </si>
  <si>
    <t>Místo:</t>
  </si>
  <si>
    <t>Šternberk</t>
  </si>
  <si>
    <t>Datum:</t>
  </si>
  <si>
    <t>3. 11. 2020</t>
  </si>
  <si>
    <t>Zadavatel:</t>
  </si>
  <si>
    <t>IČ:</t>
  </si>
  <si>
    <t>Město Šternberk</t>
  </si>
  <si>
    <t>DIČ:</t>
  </si>
  <si>
    <t>Uchazeč:</t>
  </si>
  <si>
    <t>Vyplň údaj</t>
  </si>
  <si>
    <t>Projektant:</t>
  </si>
  <si>
    <t>Atelier Polách &amp; Bravenec s.r.o.</t>
  </si>
  <si>
    <t>True</t>
  </si>
  <si>
    <t>Zpracovatel:</t>
  </si>
  <si>
    <t>Zdeněk Závodník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</si>
  <si>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</si>
  <si>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</si>
  <si>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</si>
  <si>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</si>
  <si>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</si>
  <si>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</si>
  <si>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</si>
  <si>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</si>
  <si>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</si>
  <si>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</si>
  <si>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</si>
  <si>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</si>
  <si>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</si>
  <si>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</si>
  <si>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</si>
  <si>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</si>
  <si>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</si>
  <si>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</si>
  <si>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</si>
  <si>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</si>
  <si>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</si>
  <si>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</si>
  <si>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</si>
  <si>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</si>
  <si>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</si>
  <si>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</si>
  <si>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</si>
  <si>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</si>
  <si>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</si>
  <si>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</si>
  <si>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</si>
  <si>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</si>
  <si>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</si>
  <si>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</si>
  <si>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</si>
  <si>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</si>
  <si>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</si>
  <si>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</si>
  <si>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</si>
  <si>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</si>
  <si>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</si>
  <si>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</si>
  <si>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</si>
  <si>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</si>
  <si>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</si>
  <si>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t>
  </si>
  <si>
    <t>OBNOVA V, JV a J FASÁDY - ETAPA Č. 6</t>
  </si>
  <si>
    <t>STA</t>
  </si>
  <si>
    <t>1</t>
  </si>
  <si>
    <t>{e075e580-5663-4f2b-9bb3-1cd4236dbe74}</t>
  </si>
  <si>
    <t>2</t>
  </si>
  <si>
    <t>/</t>
  </si>
  <si>
    <t>06</t>
  </si>
  <si>
    <t>Architektonicko stavební řešení - východní fasáda - etapa č. 6</t>
  </si>
  <si>
    <t>Soupis</t>
  </si>
  <si>
    <t>{54ac478e-72b2-40ab-b487-057c887cdfca}</t>
  </si>
  <si>
    <t>VRN</t>
  </si>
  <si>
    <t>Vedlejší rozpočtové náklady</t>
  </si>
  <si>
    <t>{35cea0cd-ca6f-48ca-946a-3c32eb98c27a}</t>
  </si>
  <si>
    <t>KRYCÍ LIST SOUPISU PRACÍ</t>
  </si>
  <si>
    <t>Objekt:</t>
  </si>
  <si>
    <t>A - OBNOVA V, JV a J FASÁDY - ETAPA Č. 6</t>
  </si>
  <si>
    <t>Soupis:</t>
  </si>
  <si>
    <t>06 - Architektonicko stavební řešení - východní fasáda - etapa č. 6</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</si>
  <si>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</si>
  <si>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</si>
  <si>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</si>
  <si>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</si>
  <si>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</si>
  <si>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</si>
  <si>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</si>
  <si>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</si>
  <si>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</si>
  <si>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</si>
  <si>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</si>
  <si>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</si>
  <si>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</si>
  <si>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</si>
  <si>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721 - Zdravotechnika - vnitřní kanalizace</t>
  </si>
  <si>
    <t xml:space="preserve">    764 - Konstrukce klempířské</t>
  </si>
  <si>
    <t xml:space="preserve">    767 - Konstrukce zámečnické</t>
  </si>
  <si>
    <t xml:space="preserve">    783 - Dokončovací práce - nátěry</t>
  </si>
  <si>
    <t>M - Práce a dodávky M</t>
  </si>
  <si>
    <t xml:space="preserve">    21-M - Elektromontáže</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</si>
  <si>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</si>
  <si>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</si>
  <si>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</si>
  <si>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</si>
  <si>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</si>
  <si>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</si>
  <si>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</si>
  <si>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</si>
  <si>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</si>
  <si>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</si>
  <si>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</si>
  <si>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</si>
  <si>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</si>
  <si>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</si>
  <si>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</si>
  <si>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</si>
  <si>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</si>
  <si>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</si>
  <si>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</si>
  <si>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132212211</t>
  </si>
  <si>
    <t>Hloubení rýh š do 2000 mm v soudržných horninách třídy těžitelnosti I, skupiny 3 ručně</t>
  </si>
  <si>
    <t>m3</t>
  </si>
  <si>
    <t>CS ÚRS 2020 01</t>
  </si>
  <si>
    <t>4</t>
  </si>
  <si>
    <t>-1192632753</t>
  </si>
  <si>
    <t>PP</t>
  </si>
  <si>
    <t>Hloubení rýh šířky přes 800 do 2 000 mm ručně zapažených i nezapažených, s urovnáním dna do předepsaného profilu a spádu v hornině třídy těžitelnosti I skupiny 3 soudržných</t>
  </si>
  <si>
    <t>PSC</t>
  </si>
  <si>
    <t xml:space="preserve">Poznámka k souboru cen:_x000D_
1. V cenách jsou započteny i náklady na: a) přehození výkopku na přilehlém terénu na vzdálenost do 3 m od podélné osy rýhy nebo naložení výkopku na dopravní prostředek, </t>
  </si>
  <si>
    <t>VV</t>
  </si>
  <si>
    <t>Odkop kolem objektu</t>
  </si>
  <si>
    <t>fasáda východní</t>
  </si>
  <si>
    <t>22*0,6*0,6</t>
  </si>
  <si>
    <t>Mezisoučet</t>
  </si>
  <si>
    <t>3</t>
  </si>
  <si>
    <t>Součet</t>
  </si>
  <si>
    <t>162211311</t>
  </si>
  <si>
    <t>Vodorovné přemístění výkopku z horniny třídy těžitelnosti I, skupiny 1 až 3 stavebním kolečkem do 10 m</t>
  </si>
  <si>
    <t>-1773779351</t>
  </si>
  <si>
    <t>Vodorovné přemístění výkopku nebo sypaniny stavebním kolečkem s naložením a vyprázdněním kolečka na hromady nebo do dopravního prostředku na vzdálenost do 10 m z horniny třídy těžitelnosti I, skupiny 1 až 3</t>
  </si>
  <si>
    <t>Likvidace výkopku</t>
  </si>
  <si>
    <t>výpočet dle množství</t>
  </si>
  <si>
    <t>7,92</t>
  </si>
  <si>
    <t>162211319</t>
  </si>
  <si>
    <t>Příplatek k vodorovnému přemístění výkopku z horniny třídy těžitelnosti I, skupiny 1 až 3 stavebním kolečkem ZKD 10 m</t>
  </si>
  <si>
    <t>130296977</t>
  </si>
  <si>
    <t>Vodorovné přemístění výkopku nebo sypaniny stavebním kolečkem s naložením a vyprázdněním kolečka na hromady nebo do dopravního prostředku na vzdálenost do 10 m Příplatek k ceně za každých dalších 10 m</t>
  </si>
  <si>
    <t>výpořet dle množství</t>
  </si>
  <si>
    <t>7,92*5</t>
  </si>
  <si>
    <t>162751117</t>
  </si>
  <si>
    <t>Vodorovné přemístění do 10000 m výkopku/sypaniny z horniny třídy těžitelnosti I, skupiny 1 až 3</t>
  </si>
  <si>
    <t>568776809</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</si>
  <si>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</si>
  <si>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</si>
  <si>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5</t>
  </si>
  <si>
    <t>162751119</t>
  </si>
  <si>
    <t>Příplatek k vodorovnému přemístění výkopku/sypaniny z horniny třídy těžitelnosti I, skupiny 1 až 3 ZKD 1000 m přes 10000 m</t>
  </si>
  <si>
    <t>1176265422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</si>
  <si>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</si>
  <si>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7,92*20</t>
  </si>
  <si>
    <t>6</t>
  </si>
  <si>
    <t>167111101</t>
  </si>
  <si>
    <t>Nakládání výkopku z hornin třídy těžitelnosti I, skupiny 1 až 3 do 100 m3 ručně</t>
  </si>
  <si>
    <t>-116687946</t>
  </si>
  <si>
    <t>Nakládání, skládání a překládání neulehlého výkopku nebo sypaniny ručně nakládání, z hornin třídy těžitelnosti I, skupiny 1 až 3</t>
  </si>
  <si>
    <t xml:space="preserve">Poznámka k souboru cen:_x000D_
1. Množství měrných jednotek se určí v rostlém stavu horniny. </t>
  </si>
  <si>
    <t>7</t>
  </si>
  <si>
    <t>171251201</t>
  </si>
  <si>
    <t>Uložení sypaniny na skládky nebo meziskládky</t>
  </si>
  <si>
    <t>1574570576</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</si>
  <si>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</si>
  <si>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</si>
  <si>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8</t>
  </si>
  <si>
    <t>171201231</t>
  </si>
  <si>
    <t>Poplatek za uložení zeminy a kamení na recyklační skládce (skládkovné) kód odpadu 17 05 04</t>
  </si>
  <si>
    <t>t</t>
  </si>
  <si>
    <t>176987655</t>
  </si>
  <si>
    <t>Poplatek za uložení stavebního odpadu na recyklační skládce (skládkovné) zeminy a kamení zatříděného do Katalogu odpadů pod kódem 17 05 04</t>
  </si>
  <si>
    <t>7,92*1,6</t>
  </si>
  <si>
    <t>Zakládání</t>
  </si>
  <si>
    <t>9</t>
  </si>
  <si>
    <t>211571111</t>
  </si>
  <si>
    <t>Výplň odvodňovacích žeber nebo trativodů štěrkopískem tříděným</t>
  </si>
  <si>
    <t>1660593125</t>
  </si>
  <si>
    <t>Výplň kamenivem do rýh odvodňovacích žeber nebo trativodů  bez zhutnění, s úpravou povrchu výplně štěrkopískem tříděným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</si>
  <si>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</si>
  <si>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Zásyp drenáže</t>
  </si>
  <si>
    <t>10</t>
  </si>
  <si>
    <t>211971110</t>
  </si>
  <si>
    <t>Zřízení opláštění žeber nebo trativodů geotextilií v rýze nebo zářezu sklonu do 1:2</t>
  </si>
  <si>
    <t>m2</t>
  </si>
  <si>
    <t>1573464247</t>
  </si>
  <si>
    <t>Zřízení opláštění výplně z geotextilie odvodňovacích žeber nebo trativodů  v rýze nebo zářezu se stěnami šikmými o sklonu do 1:2</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</si>
  <si>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</si>
  <si>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Drenáž</t>
  </si>
  <si>
    <t>22*(0,6*4+0,3)</t>
  </si>
  <si>
    <t>11</t>
  </si>
  <si>
    <t>M</t>
  </si>
  <si>
    <t>69311169</t>
  </si>
  <si>
    <t>geotextilie PP s ÚV stabilizací 200g/m2</t>
  </si>
  <si>
    <t>128632643</t>
  </si>
  <si>
    <t>materiál</t>
  </si>
  <si>
    <t>59,4*1,2</t>
  </si>
  <si>
    <t>12</t>
  </si>
  <si>
    <t>212792211</t>
  </si>
  <si>
    <t>Drenážní flexibilní plastové potrubí DN 100</t>
  </si>
  <si>
    <t>m</t>
  </si>
  <si>
    <t>-1952488047</t>
  </si>
  <si>
    <t>Odvodnění mostní opěry z plastových trub drenážní potrubí flexibilní DN 100</t>
  </si>
  <si>
    <t xml:space="preserve">Poznámka k souboru cen:_x000D_
1. V ceně žlabu -1111 jsou započteny i náklady na podélné rozříznutí plastové trouby DN 75 do spádu a na sraz pro odtok vlhkosti do žlábku úložného prahu s přesahem 50 mm od bočního líce dříku opěry. 2. V cenách potrubí -2 . 1 . jsou započteny i náklady na položení plastového drenážního potrubí do spádu a na sraz na podkladní základový betonový trám za mostní opěrou k prostupu dříkem opěry, bez zemích prací, se zajištěním drenáže proti vychýlení. 3. V cenách nejsou započteny náklady na zemní práce, na betonáž podkladního trámu nebo úložného prahu opěry, na obklad potrubí drenážním betonem, na obklad štěrkem a na filtrační obal. </t>
  </si>
  <si>
    <t>22</t>
  </si>
  <si>
    <t>Svislé a kompletní konstrukce</t>
  </si>
  <si>
    <t>13</t>
  </si>
  <si>
    <t>317235811</t>
  </si>
  <si>
    <t>Doplnění zdiva hlavních a kordónových říms cihlami pálenými na maltu</t>
  </si>
  <si>
    <t>1730994145</t>
  </si>
  <si>
    <t>Doplnění zdiva hlavních a kordonových říms  s dodáním hmot, cihlami pálenými na maltu</t>
  </si>
  <si>
    <t xml:space="preserve">Doplnění zdiva hlavní římsy </t>
  </si>
  <si>
    <t>4,5*0,3</t>
  </si>
  <si>
    <t>7,2*0,3</t>
  </si>
  <si>
    <t>Úpravy povrchů, podlahy a osazování výplní</t>
  </si>
  <si>
    <t>14</t>
  </si>
  <si>
    <t>612821012</t>
  </si>
  <si>
    <t>Vnitřní sanační štuková omítka pro vlhké a zasolené zdivo prováděná ručně</t>
  </si>
  <si>
    <t>-1757574527</t>
  </si>
  <si>
    <t>Sanační omítka vnitřních ploch stěn pro vlhké a zasolené zdivo, prováděná ve dvou vrstvách, tl. jádrové omítky do 30 mm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</si>
  <si>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cenami části A07 katalogu 800-783 Nátěry. 4. Ceny -1031 a -1041 jsou určeny pro vyrovnání nerovností vlhkého nebo zasoleného podkladu ( zdiva ) nebo v případě požadované větší tloušťky omítky. </t>
  </si>
  <si>
    <t>Vnitřní sušící omítky - dozdívka parapetů</t>
  </si>
  <si>
    <t>1,6</t>
  </si>
  <si>
    <t>612821041</t>
  </si>
  <si>
    <t>Vnitřní vyrovnávací sanační omítka prováděná strojně</t>
  </si>
  <si>
    <t>2082327138</t>
  </si>
  <si>
    <t>Sanační omítka vnitřních ploch stěn vyrovnávací vrstva, prováděná v tl. do 20 mm strojně</t>
  </si>
  <si>
    <t>16</t>
  </si>
  <si>
    <t>622135000</t>
  </si>
  <si>
    <t>Vyrovnání podkladu vnějších stěn maltou vápennou tl do 10 mm</t>
  </si>
  <si>
    <t>257963726</t>
  </si>
  <si>
    <t>Vyrovnání nerovností podkladu vnějších omítaných ploch  maltou, tloušťky do 10 mm vápennou stěn</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</si>
  <si>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 2. Ceny -5011 nelze použít, je-li předepsáno vkládání výztužné tkaniny; náklady se ocení cenami 62.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</si>
  <si>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Vyrovnávací vrstva pro vytažení bosáží</t>
  </si>
  <si>
    <t>Oprava fasády - 100%</t>
  </si>
  <si>
    <t>22*4,75</t>
  </si>
  <si>
    <t>1,3*2,15*-5</t>
  </si>
  <si>
    <t>17</t>
  </si>
  <si>
    <t>622135090</t>
  </si>
  <si>
    <t>Příplatek k vyrovnání vnějších stěn maltou vápennou za každých dalších 5 mm tl</t>
  </si>
  <si>
    <t>2014855340</t>
  </si>
  <si>
    <t>Vyrovnání nerovností podkladu vnějších omítaných ploch  tmelem, tloušťky do 2 mm Příplatek k ceně za každých dalších 5 mm tloušťky podkladní vrstvy přes 10 mm maltou vápennou stěn</t>
  </si>
  <si>
    <t>Vyrovnávací vrstva pro vytažení bosáží - příplatet za tl. 20 mm</t>
  </si>
  <si>
    <t>90,525*4</t>
  </si>
  <si>
    <t>18</t>
  </si>
  <si>
    <t>622311131</t>
  </si>
  <si>
    <t>Potažení vnějších stěn vápenným štukem tloušťky do 3 mm</t>
  </si>
  <si>
    <t>999683193</t>
  </si>
  <si>
    <t>Potažení vnějších ploch štukem vápenným, tloušťky do 3 mm stěn</t>
  </si>
  <si>
    <t>Oprava ponechaných ploch fasády - 20% - 2x</t>
  </si>
  <si>
    <t>180,362*0,2</t>
  </si>
  <si>
    <t>19</t>
  </si>
  <si>
    <t>622325458</t>
  </si>
  <si>
    <t>Oprava vnější vápenné omítky s celoplošným přeštukováním členitosti 3 v rozsahu do 80%</t>
  </si>
  <si>
    <t>1094410078</t>
  </si>
  <si>
    <t>Oprava vápenné omítky s celoplošným přeštukováním vnějších ploch stupně členitosti 3, v rozsahu opravované plochy přes 65 do 80%</t>
  </si>
  <si>
    <t>Oprava fasády - 80% - románská omítka</t>
  </si>
  <si>
    <t>v ceně je provedení lemů a prvků kolem oken</t>
  </si>
  <si>
    <t>22*9,3</t>
  </si>
  <si>
    <t>1,15*2,35*-5</t>
  </si>
  <si>
    <t>1,1*1,95*-5</t>
  </si>
  <si>
    <t>20</t>
  </si>
  <si>
    <t>622325559</t>
  </si>
  <si>
    <t>Oprava vnější vápenné omítky s celoplošným přeštukováním členitosti 4 v rozsahu do 100%</t>
  </si>
  <si>
    <t>-739476085</t>
  </si>
  <si>
    <t>Oprava vápenné omítky s celoplošným přeštukováním vnějších ploch stupně členitosti 4, v rozsahu opravované plochy přes 80 do 100%</t>
  </si>
  <si>
    <t>Plocha bosáží - románská omítka</t>
  </si>
  <si>
    <t>v ceně je vynesení bosáží</t>
  </si>
  <si>
    <t>629991011</t>
  </si>
  <si>
    <t>Zakrytí výplní otvorů a svislých ploch fólií přilepenou lepící páskou</t>
  </si>
  <si>
    <t>-1783620662</t>
  </si>
  <si>
    <t>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</si>
  <si>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 </t>
  </si>
  <si>
    <t>Zakrytí oken</t>
  </si>
  <si>
    <t>1,15*2,35*5</t>
  </si>
  <si>
    <t>1,1*1,95*5</t>
  </si>
  <si>
    <t>1,3*2,15*5</t>
  </si>
  <si>
    <t>R-600-001</t>
  </si>
  <si>
    <t>Oprava – repase stávající kamenné podokenní římsy z pískovce 1890x170x200 mm  - ozn. K1</t>
  </si>
  <si>
    <t>kus</t>
  </si>
  <si>
    <t>vlastní</t>
  </si>
  <si>
    <t>-501992701</t>
  </si>
  <si>
    <t>P</t>
  </si>
  <si>
    <t xml:space="preserve">Poznámka k položce:_x000D_
Oprava – repase stávající kamenné podokenní římsy_x000D_
z pískovce. _x000D_
Profilovaná římsa je osazena do obvodové cihelné stěny objektu a tvoří parapet okenního otvoru na fasádě._x000D_
</t>
  </si>
  <si>
    <t>prvek</t>
  </si>
  <si>
    <t>K1</t>
  </si>
  <si>
    <t>23</t>
  </si>
  <si>
    <t>R-600-006</t>
  </si>
  <si>
    <t>D+ M kamenný okapový chodník břidlicový 500/500/50 mm - ozn. K6</t>
  </si>
  <si>
    <t>629273356</t>
  </si>
  <si>
    <t xml:space="preserve">Poznámka k položce:_x000D_
Kamenný okapní chodník z břidlicových desek formátu 500/500/_x000D_
Textura, struktura a barva kamenného výrobku bude upřesněna na základě předložených vzorků.._x000D_
_x000D_
_x000D_
_x000D_
</t>
  </si>
  <si>
    <t>K6</t>
  </si>
  <si>
    <t>22*0,5</t>
  </si>
  <si>
    <t>24</t>
  </si>
  <si>
    <t>R-600-007</t>
  </si>
  <si>
    <t>D+M těsnící a zpevňující tmel podzemní části</t>
  </si>
  <si>
    <t>-509319611</t>
  </si>
  <si>
    <t xml:space="preserve">Poznámka k položce:_x000D_
_x000D_
_x000D_
_x000D_
</t>
  </si>
  <si>
    <t>D+M těsnící a zpevňující tmel</t>
  </si>
  <si>
    <t>22*0,7</t>
  </si>
  <si>
    <t>25</t>
  </si>
  <si>
    <t>R-600-008</t>
  </si>
  <si>
    <t>Nátěr ekologickým, protiplísňovým a antibakteriálním přípravkem s obsahem stříbra</t>
  </si>
  <si>
    <t>1726853578</t>
  </si>
  <si>
    <t>Nátěr ekologickým, protiplísňovým a antibakteriálním přípravkem s obsahem stříbra -3x</t>
  </si>
  <si>
    <t>90,525*2</t>
  </si>
  <si>
    <t>26</t>
  </si>
  <si>
    <t>R-600-009</t>
  </si>
  <si>
    <t>Nátěr zpevňovačem  - stávající omítka</t>
  </si>
  <si>
    <t>277194732</t>
  </si>
  <si>
    <t xml:space="preserve">Oprava ponechaných ploch fasády - 20% </t>
  </si>
  <si>
    <t>27</t>
  </si>
  <si>
    <t>R-600-010</t>
  </si>
  <si>
    <t>D+M manžeta ze sušící omítky tl. 30 mm</t>
  </si>
  <si>
    <t>-1713179014</t>
  </si>
  <si>
    <t>22*0,8</t>
  </si>
  <si>
    <t>28</t>
  </si>
  <si>
    <t>R-600-011</t>
  </si>
  <si>
    <t>Vynesení horní římsy</t>
  </si>
  <si>
    <t>496001744</t>
  </si>
  <si>
    <t>Vytažení horní římsy</t>
  </si>
  <si>
    <t>29</t>
  </si>
  <si>
    <t>R-600-012</t>
  </si>
  <si>
    <t>Vynesení středové římsy</t>
  </si>
  <si>
    <t>720392295</t>
  </si>
  <si>
    <t>Vytažení středové římsy</t>
  </si>
  <si>
    <t>30</t>
  </si>
  <si>
    <t>R-600-014</t>
  </si>
  <si>
    <t>Doplnění plastických čtverců</t>
  </si>
  <si>
    <t>511583446</t>
  </si>
  <si>
    <t>Ostatní konstrukce a práce, bourání</t>
  </si>
  <si>
    <t>31</t>
  </si>
  <si>
    <t>941321122</t>
  </si>
  <si>
    <t>Montáž lešení řadového modulového těžkého zatížení do 300 kg/m2 š do 1,5 m v do 25 m</t>
  </si>
  <si>
    <t>-1179544242</t>
  </si>
  <si>
    <t>Montáž lešení řadového modulového těžkého pracovního s podlahami  s provozním zatížením tř. 4 do 300 kg/m2 šířky tř. SW12 přes 1,2 do 1,5 m, výšky přes 10 do 25 m</t>
  </si>
  <si>
    <t>Montáž lešení</t>
  </si>
  <si>
    <t>22*14,055</t>
  </si>
  <si>
    <t>32</t>
  </si>
  <si>
    <t>941321221</t>
  </si>
  <si>
    <t>Příplatek k lešení řadovému modulovému těžkému š 1,5 m v do 25 m za první a ZKD den použití</t>
  </si>
  <si>
    <t>1756217218</t>
  </si>
  <si>
    <t>Montáž lešení řadového modulového těžkého pracovního s podlahami  s provozním zatížením tř. 4 do 300 kg/m2 Příplatek za první a každý další den použití lešení k ceně -1121 nebo -1122</t>
  </si>
  <si>
    <t>Pronájem lešení  90 dnů</t>
  </si>
  <si>
    <t>309,21*90</t>
  </si>
  <si>
    <t>33</t>
  </si>
  <si>
    <t>941321822</t>
  </si>
  <si>
    <t>Demontáž lešení řadového modulového těžkého zatížení do 300 kg/m2 š do 1,5 m v do 25 m</t>
  </si>
  <si>
    <t>628685197</t>
  </si>
  <si>
    <t>Demontáž lešení řadového modulového těžkého pracovního s podlahami  s provozním zatížením tř. 4 do 300 kg/m2 šířky tř. SW12 přes 1,2 do 1,5 m, výšky přes 10 do 25 m</t>
  </si>
  <si>
    <t>Demontáž lešení</t>
  </si>
  <si>
    <t>34</t>
  </si>
  <si>
    <t>944511111</t>
  </si>
  <si>
    <t>Montáž ochranné sítě z textilie z umělých vláken</t>
  </si>
  <si>
    <t>-1071710258</t>
  </si>
  <si>
    <t>Montáž ochranné sítě  zavěšené na konstrukci lešení z textilie z umělých vláken</t>
  </si>
  <si>
    <t>Montáž sítí</t>
  </si>
  <si>
    <t>35</t>
  </si>
  <si>
    <t>944511211</t>
  </si>
  <si>
    <t>Příplatek k ochranné síti za první a ZKD den použití</t>
  </si>
  <si>
    <t>1909327092</t>
  </si>
  <si>
    <t>Montáž ochranné sítě  Příplatek za první a každý další den použití sítě k ceně -1111</t>
  </si>
  <si>
    <t>Pronájem sítí 90 dnů</t>
  </si>
  <si>
    <t>36</t>
  </si>
  <si>
    <t>944511811</t>
  </si>
  <si>
    <t>Demontáž ochranné sítě z textilie z umělých vláken</t>
  </si>
  <si>
    <t>10420981</t>
  </si>
  <si>
    <t>Demontáž ochranné sítě  zavěšené na konstrukci lešení z textilie z umělých vláken</t>
  </si>
  <si>
    <t>Demontáž sítí</t>
  </si>
  <si>
    <t>37</t>
  </si>
  <si>
    <t>953965117</t>
  </si>
  <si>
    <t>Kotevní šroub pro chemické kotvy M 10 dl 190 mm</t>
  </si>
  <si>
    <t>1008933581</t>
  </si>
  <si>
    <t>Kotvy chemické s vyvrtáním otvoru  kotevní šrouby pro chemické kotvy, velikost M 10, délka 190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</si>
  <si>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</si>
  <si>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Kotevní body římsy</t>
  </si>
  <si>
    <t>(4,5+7,2)*2</t>
  </si>
  <si>
    <t>38</t>
  </si>
  <si>
    <t>967031733</t>
  </si>
  <si>
    <t>Přisekání plošné zdiva z cihel pálených na MV nebo MVC tl do 150 mm</t>
  </si>
  <si>
    <t>-1651690273</t>
  </si>
  <si>
    <t>Přisekání (špicování) plošné nebo rovných ostění zdiva z cihel pálených  plošné, na maltu vápennou nebo vápenocementovou, tl. na maltu vápennou nebo vápenocementovou, tl. do 150 mm</t>
  </si>
  <si>
    <t>Odstranění degradovaného zdiva, zazdívky</t>
  </si>
  <si>
    <t>1,8</t>
  </si>
  <si>
    <t>7,3</t>
  </si>
  <si>
    <t xml:space="preserve">zdivo hlavní římsy </t>
  </si>
  <si>
    <t>4,5</t>
  </si>
  <si>
    <t>7,2</t>
  </si>
  <si>
    <t xml:space="preserve">Doplnění zdiva středové římsy </t>
  </si>
  <si>
    <t>1,5</t>
  </si>
  <si>
    <t>Mezisouče</t>
  </si>
  <si>
    <t>39</t>
  </si>
  <si>
    <t>978019381</t>
  </si>
  <si>
    <t>Otlučení (osekání) vnější vápenné nebo vápenocementové omítky stupně členitosti 3 až 5 do 80%</t>
  </si>
  <si>
    <t>-1503524415</t>
  </si>
  <si>
    <t>Otlučení vápenných nebo vápenocementových omítek vnějších ploch s vyškrabáním spar a s očištěním zdiva stupně členitosti 3 až 5, v rozsahu přes 65 do 80 %</t>
  </si>
  <si>
    <t>Otlučení fasády - 80%</t>
  </si>
  <si>
    <t>40</t>
  </si>
  <si>
    <t>978019391</t>
  </si>
  <si>
    <t>Otlučení (osekání) vnější vápenné nebo vápenocementové omítky stupně členitosti 3 až 5 do 100%</t>
  </si>
  <si>
    <t>-741782145</t>
  </si>
  <si>
    <t>Otlučení vápenných nebo vápenocementových omítek vnějších ploch s vyškrabáním spar a s očištěním zdiva stupně členitosti 3 až 5, v rozsahu přes 80 do 100 %</t>
  </si>
  <si>
    <t>Otlučení fasády</t>
  </si>
  <si>
    <t xml:space="preserve"> 100%</t>
  </si>
  <si>
    <t>41</t>
  </si>
  <si>
    <t>978023411</t>
  </si>
  <si>
    <t>Vyškrabání spár zdiva cihelného mimo komínového</t>
  </si>
  <si>
    <t>1323797063</t>
  </si>
  <si>
    <t>Vyškrabání cementové malty ze spár zdiva cihelného mimo komínového</t>
  </si>
  <si>
    <t>Otlučení ploch fasády</t>
  </si>
  <si>
    <t>180,362+90,525</t>
  </si>
  <si>
    <t>42</t>
  </si>
  <si>
    <t>985131111</t>
  </si>
  <si>
    <t>Očištění ploch stěn, rubu kleneb a podlah tlakovou vodou</t>
  </si>
  <si>
    <t>-712294974</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</si>
  <si>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</si>
  <si>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Očištění ploch fasády</t>
  </si>
  <si>
    <t>pod terénem</t>
  </si>
  <si>
    <t>22*0,6</t>
  </si>
  <si>
    <t>43</t>
  </si>
  <si>
    <t>985131411</t>
  </si>
  <si>
    <t>Vysušení ploch stěn, rubu kleneb a podlah stlačeným vzduchem</t>
  </si>
  <si>
    <t>-783728193</t>
  </si>
  <si>
    <t>Očištění ploch stěn, rubu kleneb a podlah vysušení stlačeným vzduchem</t>
  </si>
  <si>
    <t>44</t>
  </si>
  <si>
    <t>985221101</t>
  </si>
  <si>
    <t>Doplnění zdiva cihlami do aktivované malty</t>
  </si>
  <si>
    <t>1901962748</t>
  </si>
  <si>
    <t>Doplnění zdiva ručně do aktivované malty cihlami</t>
  </si>
  <si>
    <t xml:space="preserve">Poznámka k souboru cen:_x000D_
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 </t>
  </si>
  <si>
    <t>Přizdění  a doplnění zdiva, zazdívky</t>
  </si>
  <si>
    <t>1,6*0,15</t>
  </si>
  <si>
    <t>1,8*0,15</t>
  </si>
  <si>
    <t>1,6*0,8</t>
  </si>
  <si>
    <t>7,3*0,15</t>
  </si>
  <si>
    <t>45</t>
  </si>
  <si>
    <t>59610002</t>
  </si>
  <si>
    <t>cihla pálená plná přes P15 do P20 290x140x65mm</t>
  </si>
  <si>
    <t>1741537939</t>
  </si>
  <si>
    <t>2,885*285</t>
  </si>
  <si>
    <t>997</t>
  </si>
  <si>
    <t>Přesun sutě</t>
  </si>
  <si>
    <t>46</t>
  </si>
  <si>
    <t>997013214</t>
  </si>
  <si>
    <t>Vnitrostaveništní doprava suti a vybouraných hmot pro budovy v do 15 m ručně</t>
  </si>
  <si>
    <t>73415442</t>
  </si>
  <si>
    <t>Vnitrostaveništní doprava suti a vybouraných hmot  vodorovně do 50 m svisle ručně pro budovy a haly výšky přes 12 do 15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</si>
  <si>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</si>
  <si>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47</t>
  </si>
  <si>
    <t>997013501</t>
  </si>
  <si>
    <t>Odvoz suti a vybouraných hmot na skládku nebo meziskládku do 1 km se složením</t>
  </si>
  <si>
    <t>189763743</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</si>
  <si>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</si>
  <si>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</si>
  <si>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48</t>
  </si>
  <si>
    <t>997013509</t>
  </si>
  <si>
    <t>Příplatek k odvozu suti a vybouraných hmot na skládku ZKD 1 km přes 1 km</t>
  </si>
  <si>
    <t>1423877124</t>
  </si>
  <si>
    <t>Odvoz suti a vybouraných hmot na skládku nebo meziskládku  se složením, na vzdálenost Příplatek k ceně za každý další i započatý 1 km přes 1 km</t>
  </si>
  <si>
    <t>27,722*20 'Přepočtené koeficientem množství</t>
  </si>
  <si>
    <t>49</t>
  </si>
  <si>
    <t>997013631</t>
  </si>
  <si>
    <t>Poplatek za uložení na skládce (skládkovné) stavebního odpadu směsného kód odpadu 17 09 04</t>
  </si>
  <si>
    <t>1444973964</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</si>
  <si>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</si>
  <si>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</si>
  <si>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</si>
  <si>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</si>
  <si>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50</t>
  </si>
  <si>
    <t>998018003</t>
  </si>
  <si>
    <t>Přesun hmot ruční pro budovy v do 24 m</t>
  </si>
  <si>
    <t>-1187369083</t>
  </si>
  <si>
    <t>Přesun hmot pro budovy občanské výstavby, bydlení, výrobu a služby  ruční - bez užití mechanizace vodorovná dopravní vzdálenost do 100 m pro budovy s jakoukoliv nosnou konstrukcí výšky přes 12 do 24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</si>
  <si>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</si>
  <si>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51</t>
  </si>
  <si>
    <t>R-998-001</t>
  </si>
  <si>
    <t xml:space="preserve">Staveništní vrátek </t>
  </si>
  <si>
    <t>-767983632</t>
  </si>
  <si>
    <t>PSV</t>
  </si>
  <si>
    <t>Práce a dodávky PSV</t>
  </si>
  <si>
    <t>721</t>
  </si>
  <si>
    <t>Zdravotechnika - vnitřní kanalizace</t>
  </si>
  <si>
    <t>52</t>
  </si>
  <si>
    <t>721173402</t>
  </si>
  <si>
    <t>Potrubí kanalizační z PVC SN 4 svodné DN 125</t>
  </si>
  <si>
    <t>516274310</t>
  </si>
  <si>
    <t>Potrubí z trub PVC SN4 svodné (ležaté) DN 125</t>
  </si>
  <si>
    <t xml:space="preserve">Poznámka k souboru cen:_x000D_
1. Cenami -3315 až -3317 se oceňuje svislé potrubí od střešního vtoku po čisticí kus. </t>
  </si>
  <si>
    <t>dopojední lapačů</t>
  </si>
  <si>
    <t>1*2</t>
  </si>
  <si>
    <t>53</t>
  </si>
  <si>
    <t>721241103</t>
  </si>
  <si>
    <t>Lapač střešních splavenin z litiny DN 150</t>
  </si>
  <si>
    <t>-1710057590</t>
  </si>
  <si>
    <t>Lapače střešních splavenin litinové DN 150</t>
  </si>
  <si>
    <t>Lapač</t>
  </si>
  <si>
    <t>KL3</t>
  </si>
  <si>
    <t>54</t>
  </si>
  <si>
    <t>998721103</t>
  </si>
  <si>
    <t>Přesun hmot tonážní pro vnitřní kanalizace v objektech v do 24 m</t>
  </si>
  <si>
    <t>34426863</t>
  </si>
  <si>
    <t>Přesun hmot pro vnitřní kanalizace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</si>
  <si>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</si>
  <si>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764</t>
  </si>
  <si>
    <t>Konstrukce klempířské</t>
  </si>
  <si>
    <t>55</t>
  </si>
  <si>
    <t>764002861</t>
  </si>
  <si>
    <t>Demontáž oplechování říms a ozdobných prvků do suti</t>
  </si>
  <si>
    <t>-1540762409</t>
  </si>
  <si>
    <t>Demontáž klempířských konstrukcí oplechování říms do suti</t>
  </si>
  <si>
    <t>56</t>
  </si>
  <si>
    <t>764004861</t>
  </si>
  <si>
    <t>Demontáž svodu do suti</t>
  </si>
  <si>
    <t>-296050196</t>
  </si>
  <si>
    <t>Demontáž klempířských konstrukcí svodu do suti</t>
  </si>
  <si>
    <t>57</t>
  </si>
  <si>
    <t>764238406</t>
  </si>
  <si>
    <t>Oplechování římsy rovné mechanicky kotvené z Cu plechu rš 500 mm</t>
  </si>
  <si>
    <t>-1772264933</t>
  </si>
  <si>
    <t>Oplechování říms a ozdobných prvků z měděného plechu rovných, bez rohů mechanicky kotvené rš 500 mm</t>
  </si>
  <si>
    <t>Oplechování římsy</t>
  </si>
  <si>
    <t>KL1</t>
  </si>
  <si>
    <t>58</t>
  </si>
  <si>
    <t>764531446</t>
  </si>
  <si>
    <t>Kotlík oválný (trychtýřový) pro podokapní žlaby z Cu plechu 400/150 mm</t>
  </si>
  <si>
    <t>472894615</t>
  </si>
  <si>
    <t>Žlab podokapní z měděného plechu včetně háků a čel kotlík oválný (trychtýřový), rš žlabu/průměr svodu 400/150 mm</t>
  </si>
  <si>
    <t>Kotlík</t>
  </si>
  <si>
    <t>59</t>
  </si>
  <si>
    <t>764538424</t>
  </si>
  <si>
    <t>Svody kruhové včetně objímek, kolen, odskoků z Cu plechu průměru 150 mm</t>
  </si>
  <si>
    <t>1066336565</t>
  </si>
  <si>
    <t>Svod z měděného plechu včetně objímek, kolen a odskoků kruhový, průměru 150 mm</t>
  </si>
  <si>
    <t>Svod</t>
  </si>
  <si>
    <t>15*1</t>
  </si>
  <si>
    <t>60</t>
  </si>
  <si>
    <t>998764103</t>
  </si>
  <si>
    <t>Přesun hmot tonážní pro konstrukce klempířské v objektech v do 24 m</t>
  </si>
  <si>
    <t>-1468139945</t>
  </si>
  <si>
    <t>Přesun hmot pro konstrukce klempířské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</si>
  <si>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</si>
  <si>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767</t>
  </si>
  <si>
    <t>Konstrukce zámečnické</t>
  </si>
  <si>
    <t>61</t>
  </si>
  <si>
    <t>767996701</t>
  </si>
  <si>
    <t>Demontáž atypických zámečnických konstrukcí řezáním hmotnosti jednotlivých dílů do 50 kg</t>
  </si>
  <si>
    <t>kg</t>
  </si>
  <si>
    <t>-75111464</t>
  </si>
  <si>
    <t>Demontáž ostatních zámečnických konstrukcí  o hmotnosti jednotlivých dílů řezáním do 50 kg</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</si>
  <si>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</si>
  <si>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 xml:space="preserve">Odstranění kovových prvků fasády </t>
  </si>
  <si>
    <t>62</t>
  </si>
  <si>
    <t>R-767-003</t>
  </si>
  <si>
    <t>D+M skrytý obrubník okapového chodníku 1550/150/5 mm, PZ, kotvení zemními hřeby, ozn. Z3</t>
  </si>
  <si>
    <t>-1069755337</t>
  </si>
  <si>
    <t>Poznámka k položce:_x000D_
Skrytý obrubník okapového chodníku z L profilu 150/150/5 ocelového pozinkovaného. Kotvení do zemního tělesa zemními hřeby</t>
  </si>
  <si>
    <t>Z3</t>
  </si>
  <si>
    <t>63</t>
  </si>
  <si>
    <t>998767103</t>
  </si>
  <si>
    <t>Přesun hmot tonážní pro zámečnické konstrukce v objektech v do 24 m</t>
  </si>
  <si>
    <t>-1555691413</t>
  </si>
  <si>
    <t>Přesun hmot pro zámečnické konstrukce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</si>
  <si>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</si>
  <si>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</si>
  <si>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</si>
  <si>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64</t>
  </si>
  <si>
    <t>783823167</t>
  </si>
  <si>
    <t>Penetrační vápenný nátěr omítek stupně členitosti 3</t>
  </si>
  <si>
    <t>557555859</t>
  </si>
  <si>
    <t>Penetrační nátěr omítek hladkých omítek hladkých, zrnitých tenkovrstvých nebo štukových stupně členitosti 3 vápenný</t>
  </si>
  <si>
    <t>Nátěr fasády +20% za složitost tř. 3</t>
  </si>
  <si>
    <t>180,362*1,2</t>
  </si>
  <si>
    <t>65</t>
  </si>
  <si>
    <t>783823177</t>
  </si>
  <si>
    <t>Penetrační vápenný nátěr omítek stupně členitosti 4</t>
  </si>
  <si>
    <t>-664076687</t>
  </si>
  <si>
    <t>Penetrační nátěr omítek hladkých omítek hladkých, zrnitých tenkovrstvých nebo štukových stupně členitosti 4 vápenný</t>
  </si>
  <si>
    <t>Nátěr fasády +30% za složitost tř. 4</t>
  </si>
  <si>
    <t>90,525*1,3</t>
  </si>
  <si>
    <t>66</t>
  </si>
  <si>
    <t>783827147</t>
  </si>
  <si>
    <t>Krycí jednonásobný vápenný nátěr omítek stupně členitosti 3</t>
  </si>
  <si>
    <t>1416825432</t>
  </si>
  <si>
    <t>Krycí (ochranný ) nátěr omítek jednonásobný hladkých omítek hladkých, zrnitých tenkovrstvých nebo štukových stupně členitosti 3 vápenný</t>
  </si>
  <si>
    <t>dvojnásobný</t>
  </si>
  <si>
    <t>180,362*1,2*2</t>
  </si>
  <si>
    <t>67</t>
  </si>
  <si>
    <t>783827167</t>
  </si>
  <si>
    <t>Krycí jednonásobný vápenný nátěr omítek stupně členitosti 4</t>
  </si>
  <si>
    <t>-2097204448</t>
  </si>
  <si>
    <t>Krycí (ochranný ) nátěr omítek jednonásobný hladkých omítek hladkých, zrnitých tenkovrstvých nebo štukových stupně členitosti 4 vápenný</t>
  </si>
  <si>
    <t>90,525*1,3*2</t>
  </si>
  <si>
    <t>Práce a dodávky M</t>
  </si>
  <si>
    <t>21-M</t>
  </si>
  <si>
    <t>Elektromontáže</t>
  </si>
  <si>
    <t>68</t>
  </si>
  <si>
    <t>210220101</t>
  </si>
  <si>
    <t>Montáž hromosvodného vedení svodových vodičů s podpěrami průměru do 10 mm</t>
  </si>
  <si>
    <t>-1798002289</t>
  </si>
  <si>
    <t>Montáž hromosvodného vedení  svodových vodičů s podpěrami, průměru do 10 mm</t>
  </si>
  <si>
    <t>Zpětná montáž hromosvodu</t>
  </si>
  <si>
    <t>1*14</t>
  </si>
  <si>
    <t>69</t>
  </si>
  <si>
    <t>35441672</t>
  </si>
  <si>
    <t>podpěry vedení hromosvodu do zdiva - 150mm, Cu</t>
  </si>
  <si>
    <t>128</t>
  </si>
  <si>
    <t>1349396296</t>
  </si>
  <si>
    <t>70</t>
  </si>
  <si>
    <t>210220101-D</t>
  </si>
  <si>
    <t>Demontáž hromosvodného vedení svodových vodičů s podpěrami průměru do 10 mm</t>
  </si>
  <si>
    <t>1010633724</t>
  </si>
  <si>
    <t>Demontáž hromosvodného vedení  svodových vodičů s podpěrami, průměru do 10 mm</t>
  </si>
  <si>
    <t>Demontáž hromosvodu</t>
  </si>
  <si>
    <t>HZS</t>
  </si>
  <si>
    <t>Hodinové zúčtovací sazby</t>
  </si>
  <si>
    <t>71</t>
  </si>
  <si>
    <t>HZS1312</t>
  </si>
  <si>
    <t>Hodinová zúčtovací sazba omítkář - štukatér</t>
  </si>
  <si>
    <t>hod</t>
  </si>
  <si>
    <t>512</t>
  </si>
  <si>
    <t>1545080716</t>
  </si>
  <si>
    <t>Hodinové zúčtovací sazby profesí HSV  provádění konstrukcí omítkář - štukatér</t>
  </si>
  <si>
    <t>Přesný zákres a zaměření fasády před zahájením prací</t>
  </si>
  <si>
    <t>1*2*8</t>
  </si>
  <si>
    <t>Dohled štukatéra</t>
  </si>
  <si>
    <t>8*6</t>
  </si>
  <si>
    <t>VRN - Vedlejší rozpočtové náklady</t>
  </si>
  <si>
    <t xml:space="preserve">    VRN1 - Průzkumné, geodetické a projektové práce</t>
  </si>
  <si>
    <t xml:space="preserve">    VRN3 - Zařízení staveniště</t>
  </si>
  <si>
    <t>VRN1</t>
  </si>
  <si>
    <t>Průzkumné, geodetické a projektové práce</t>
  </si>
  <si>
    <t>013254000</t>
  </si>
  <si>
    <t>Dokumentace skutečného provedení stavby</t>
  </si>
  <si>
    <t>1024</t>
  </si>
  <si>
    <t>1810957374</t>
  </si>
  <si>
    <t>VRN3</t>
  </si>
  <si>
    <t>Zařízení staveniště</t>
  </si>
  <si>
    <t>031002000</t>
  </si>
  <si>
    <t>722411091</t>
  </si>
  <si>
    <t>034002000</t>
  </si>
  <si>
    <t>Zabezpečení staveniště</t>
  </si>
  <si>
    <t>-375823364</t>
  </si>
  <si>
    <t>039002000</t>
  </si>
  <si>
    <t>Zrušení zařízení staveniště</t>
  </si>
  <si>
    <t>103608792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</si>
</sst>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26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5" borderId="7" xfId="0"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2" fillId="0" borderId="0" xfId="0" applyFont="1" applyAlignment="1">
      <alignment horizontal="left" vertical="center"/>
    </xf>
    <xf numFmtId="0" fontId="0" fillId="0" borderId="0" xfId="0"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Border="1" applyAlignment="1">
      <alignment vertical="center" wrapText="1"/>
    </xf>
    <xf numFmtId="0" fontId="0" fillId="0" borderId="0" xfId="0" applyAlignment="1" applyProtection="1">
      <alignment vertical="center" wrapText="1"/>
      <protection locked="0"/>
    </xf>
    <xf numFmtId="0" fontId="0" fillId="0" borderId="12" xfId="0"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5" borderId="0" xfId="0"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Border="1" applyAlignment="1" applyProtection="1">
      <alignment vertical="center"/>
      <protection locked="0"/>
    </xf>
    <xf numFmtId="0" fontId="1" fillId="0" borderId="5" xfId="0" applyFont="1" applyBorder="1" applyAlignment="1">
      <alignment horizontal="right" vertical="center"/>
    </xf>
    <xf numFmtId="0" fontId="0" fillId="0" borderId="10" xfId="0" applyBorder="1" applyAlignment="1" applyProtection="1">
      <alignment vertical="center"/>
      <protection locked="0"/>
    </xf>
    <xf numFmtId="0" fontId="0" fillId="0" borderId="2" xfId="0" applyBorder="1" applyAlignment="1" applyProtection="1">
      <alignment vertical="center"/>
      <protection locked="0"/>
    </xf>
    <xf numFmtId="0" fontId="23" fillId="5" borderId="0" xfId="0" applyFont="1" applyFill="1" applyAlignment="1">
      <alignment horizontal="left" vertical="center"/>
    </xf>
    <xf numFmtId="0" fontId="0" fillId="5" borderId="0" xfId="0" applyFill="1" applyAlignment="1" applyProtection="1">
      <alignment vertical="center"/>
      <protection locked="0"/>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4" fontId="25" fillId="0" borderId="0" xfId="0" applyNumberFormat="1" applyFont="1"/>
    <xf numFmtId="166" fontId="34" fillId="0" borderId="12" xfId="0" applyNumberFormat="1" applyFont="1" applyBorder="1"/>
    <xf numFmtId="166" fontId="34" fillId="0" borderId="13" xfId="0" applyNumberFormat="1" applyFont="1" applyBorder="1"/>
    <xf numFmtId="4" fontId="35"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14" xfId="0" applyBorder="1" applyAlignment="1">
      <alignment vertical="center"/>
    </xf>
    <xf numFmtId="0" fontId="38"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39" fillId="0" borderId="22" xfId="0" applyFont="1" applyBorder="1" applyAlignment="1" applyProtection="1">
      <alignment horizontal="center" vertical="center"/>
      <protection locked="0"/>
    </xf>
    <xf numFmtId="49" fontId="39" fillId="0" borderId="22" xfId="0" applyNumberFormat="1" applyFont="1" applyBorder="1" applyAlignment="1" applyProtection="1">
      <alignment horizontal="left" vertical="center" wrapText="1"/>
      <protection locked="0"/>
    </xf>
    <xf numFmtId="0" fontId="39" fillId="0" borderId="22" xfId="0" applyFont="1" applyBorder="1" applyAlignment="1" applyProtection="1">
      <alignment horizontal="left" vertical="center" wrapText="1"/>
      <protection locked="0"/>
    </xf>
    <xf numFmtId="0" fontId="39" fillId="0" borderId="22" xfId="0" applyFont="1" applyBorder="1" applyAlignment="1" applyProtection="1">
      <alignment horizontal="center" vertical="center" wrapText="1"/>
      <protection locked="0"/>
    </xf>
    <xf numFmtId="167" fontId="39" fillId="0" borderId="22" xfId="0" applyNumberFormat="1" applyFont="1" applyBorder="1" applyAlignment="1" applyProtection="1">
      <alignment vertical="center"/>
      <protection locked="0"/>
    </xf>
    <xf numFmtId="4" fontId="39" fillId="3"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protection locked="0"/>
    </xf>
    <xf numFmtId="0" fontId="40" fillId="0" borderId="3" xfId="0" applyFont="1" applyBorder="1" applyAlignment="1">
      <alignment vertical="center"/>
    </xf>
    <xf numFmtId="0" fontId="39" fillId="3" borderId="14" xfId="0" applyFont="1" applyFill="1" applyBorder="1" applyAlignment="1" applyProtection="1">
      <alignment horizontal="left" vertical="center"/>
      <protection locked="0"/>
    </xf>
    <xf numFmtId="0" fontId="39" fillId="0" borderId="0" xfId="0" applyFont="1" applyAlignment="1">
      <alignment horizontal="center" vertical="center"/>
    </xf>
    <xf numFmtId="0" fontId="12" fillId="0" borderId="19" xfId="0" applyFont="1" applyBorder="1" applyAlignment="1">
      <alignment vertical="center"/>
    </xf>
    <xf numFmtId="0" fontId="12" fillId="0" borderId="20" xfId="0" applyFont="1" applyBorder="1" applyAlignment="1">
      <alignment vertical="center"/>
    </xf>
    <xf numFmtId="0" fontId="12" fillId="0" borderId="21"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14" fillId="2" borderId="0" xfId="0" applyFont="1" applyFill="1" applyAlignment="1">
      <alignment horizontal="center" vertical="center"/>
    </xf>
    <xf numFmtId="0" fontId="0" fillId="0" borderId="0" xfId="0"/>
    <xf numFmtId="4" fontId="7" fillId="0" borderId="0" xfId="0" applyNumberFormat="1" applyFont="1" applyAlignment="1">
      <alignment vertical="center"/>
    </xf>
    <xf numFmtId="0" fontId="7" fillId="0" borderId="0" xfId="0" applyFont="1" applyAlignment="1">
      <alignment vertical="center"/>
    </xf>
    <xf numFmtId="0" fontId="31" fillId="0" borderId="0" xfId="0" applyFont="1" applyAlignment="1">
      <alignment horizontal="left" vertical="center" wrapText="1"/>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4" fontId="28" fillId="0" borderId="0" xfId="0" applyNumberFormat="1" applyFont="1" applyAlignment="1">
      <alignment horizontal="right" vertical="center"/>
    </xf>
    <xf numFmtId="0" fontId="27"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7" xfId="0" applyFont="1" applyFill="1" applyBorder="1" applyAlignment="1">
      <alignment horizontal="left" vertical="center"/>
    </xf>
    <xf numFmtId="0" fontId="0" fillId="4" borderId="7" xfId="0" applyFill="1" applyBorder="1" applyAlignment="1">
      <alignment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9"/>
  <sheetViews>
    <sheetView showGridLines="0" topLeftCell="A7"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6" t="s">
        <v>0</v>
      </c>
      <c r="AZ1" s="16" t="s">
        <v>1</v>
      </c>
      <c r="BA1" s="16" t="s">
        <v>2</v>
      </c>
      <c r="BB1" s="16" t="s">
        <v>1</v>
      </c>
      <c r="BT1" s="16" t="s">
        <v>3</v>
      </c>
      <c r="BU1" s="16" t="s">
        <v>3</v>
      </c>
      <c r="BV1" s="16" t="s">
        <v>4</v>
      </c>
    </row>
    <row r="2" spans="1:74" ht="36.950000000000003" customHeight="1">
      <c r="AR2" s="213" t="s">
        <v>5</v>
      </c>
      <c r="AS2" s="214"/>
      <c r="AT2" s="214"/>
      <c r="AU2" s="214"/>
      <c r="AV2" s="214"/>
      <c r="AW2" s="214"/>
      <c r="AX2" s="214"/>
      <c r="AY2" s="214"/>
      <c r="AZ2" s="214"/>
      <c r="BA2" s="214"/>
      <c r="BB2" s="214"/>
      <c r="BC2" s="214"/>
      <c r="BD2" s="214"/>
      <c r="BE2" s="214"/>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48" t="s">
        <v>14</v>
      </c>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R5" s="20"/>
      <c r="BE5" s="245" t="s">
        <v>15</v>
      </c>
      <c r="BS5" s="17" t="s">
        <v>6</v>
      </c>
    </row>
    <row r="6" spans="1:74" ht="36.950000000000003" customHeight="1">
      <c r="B6" s="20"/>
      <c r="D6" s="26" t="s">
        <v>16</v>
      </c>
      <c r="K6" s="249" t="s">
        <v>17</v>
      </c>
      <c r="L6" s="214"/>
      <c r="M6" s="214"/>
      <c r="N6" s="214"/>
      <c r="O6" s="214"/>
      <c r="P6" s="214"/>
      <c r="Q6" s="214"/>
      <c r="R6" s="214"/>
      <c r="S6" s="214"/>
      <c r="T6" s="214"/>
      <c r="U6" s="214"/>
      <c r="V6" s="214"/>
      <c r="W6" s="214"/>
      <c r="X6" s="214"/>
      <c r="Y6" s="214"/>
      <c r="Z6" s="214"/>
      <c r="AA6" s="214"/>
      <c r="AB6" s="214"/>
      <c r="AC6" s="214"/>
      <c r="AD6" s="214"/>
      <c r="AE6" s="214"/>
      <c r="AF6" s="214"/>
      <c r="AG6" s="214"/>
      <c r="AH6" s="214"/>
      <c r="AI6" s="214"/>
      <c r="AJ6" s="214"/>
      <c r="AK6" s="214"/>
      <c r="AL6" s="214"/>
      <c r="AM6" s="214"/>
      <c r="AN6" s="214"/>
      <c r="AO6" s="214"/>
      <c r="AR6" s="20"/>
      <c r="BE6" s="246"/>
      <c r="BS6" s="17" t="s">
        <v>6</v>
      </c>
    </row>
    <row r="7" spans="1:74" ht="12" customHeight="1">
      <c r="B7" s="20"/>
      <c r="D7" s="27" t="s">
        <v>18</v>
      </c>
      <c r="K7" s="25" t="s">
        <v>1</v>
      </c>
      <c r="AK7" s="27" t="s">
        <v>19</v>
      </c>
      <c r="AN7" s="25" t="s">
        <v>1</v>
      </c>
      <c r="AR7" s="20"/>
      <c r="BE7" s="246"/>
      <c r="BS7" s="17" t="s">
        <v>6</v>
      </c>
    </row>
    <row r="8" spans="1:74" ht="12" customHeight="1">
      <c r="B8" s="20"/>
      <c r="D8" s="27" t="s">
        <v>20</v>
      </c>
      <c r="K8" s="25" t="s">
        <v>21</v>
      </c>
      <c r="AK8" s="27" t="s">
        <v>22</v>
      </c>
      <c r="AN8" s="28" t="s">
        <v>23</v>
      </c>
      <c r="AR8" s="20"/>
      <c r="BE8" s="246"/>
      <c r="BS8" s="17" t="s">
        <v>6</v>
      </c>
    </row>
    <row r="9" spans="1:74" ht="14.45" customHeight="1">
      <c r="B9" s="20"/>
      <c r="AR9" s="20"/>
      <c r="BE9" s="246"/>
      <c r="BS9" s="17" t="s">
        <v>6</v>
      </c>
    </row>
    <row r="10" spans="1:74" ht="12" customHeight="1">
      <c r="B10" s="20"/>
      <c r="D10" s="27" t="s">
        <v>24</v>
      </c>
      <c r="AK10" s="27" t="s">
        <v>25</v>
      </c>
      <c r="AN10" s="25" t="s">
        <v>1</v>
      </c>
      <c r="AR10" s="20"/>
      <c r="BE10" s="246"/>
      <c r="BS10" s="17" t="s">
        <v>6</v>
      </c>
    </row>
    <row r="11" spans="1:74" ht="18.399999999999999" customHeight="1">
      <c r="B11" s="20"/>
      <c r="E11" s="25" t="s">
        <v>26</v>
      </c>
      <c r="AK11" s="27" t="s">
        <v>27</v>
      </c>
      <c r="AN11" s="25" t="s">
        <v>1</v>
      </c>
      <c r="AR11" s="20"/>
      <c r="BE11" s="246"/>
      <c r="BS11" s="17" t="s">
        <v>6</v>
      </c>
    </row>
    <row r="12" spans="1:74" ht="6.95" customHeight="1">
      <c r="B12" s="20"/>
      <c r="AR12" s="20"/>
      <c r="BE12" s="246"/>
      <c r="BS12" s="17" t="s">
        <v>6</v>
      </c>
    </row>
    <row r="13" spans="1:74" ht="12" customHeight="1">
      <c r="B13" s="20"/>
      <c r="D13" s="27" t="s">
        <v>28</v>
      </c>
      <c r="AK13" s="27" t="s">
        <v>25</v>
      </c>
      <c r="AN13" s="29" t="s">
        <v>29</v>
      </c>
      <c r="AR13" s="20"/>
      <c r="BE13" s="246"/>
      <c r="BS13" s="17" t="s">
        <v>6</v>
      </c>
    </row>
    <row r="14" spans="1:74" ht="12.75">
      <c r="B14" s="20"/>
      <c r="E14" s="250" t="s">
        <v>29</v>
      </c>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7" t="s">
        <v>27</v>
      </c>
      <c r="AN14" s="29" t="s">
        <v>29</v>
      </c>
      <c r="AR14" s="20"/>
      <c r="BE14" s="246"/>
      <c r="BS14" s="17" t="s">
        <v>6</v>
      </c>
    </row>
    <row r="15" spans="1:74" ht="6.95" customHeight="1">
      <c r="B15" s="20"/>
      <c r="AR15" s="20"/>
      <c r="BE15" s="246"/>
      <c r="BS15" s="17" t="s">
        <v>3</v>
      </c>
    </row>
    <row r="16" spans="1:74" ht="12" customHeight="1">
      <c r="B16" s="20"/>
      <c r="D16" s="27" t="s">
        <v>30</v>
      </c>
      <c r="AK16" s="27" t="s">
        <v>25</v>
      </c>
      <c r="AN16" s="25" t="s">
        <v>1</v>
      </c>
      <c r="AR16" s="20"/>
      <c r="BE16" s="246"/>
      <c r="BS16" s="17" t="s">
        <v>3</v>
      </c>
    </row>
    <row r="17" spans="2:71" ht="18.399999999999999" customHeight="1">
      <c r="B17" s="20"/>
      <c r="E17" s="25" t="s">
        <v>31</v>
      </c>
      <c r="AK17" s="27" t="s">
        <v>27</v>
      </c>
      <c r="AN17" s="25" t="s">
        <v>1</v>
      </c>
      <c r="AR17" s="20"/>
      <c r="BE17" s="246"/>
      <c r="BS17" s="17" t="s">
        <v>32</v>
      </c>
    </row>
    <row r="18" spans="2:71" ht="6.95" customHeight="1">
      <c r="B18" s="20"/>
      <c r="AR18" s="20"/>
      <c r="BE18" s="246"/>
      <c r="BS18" s="17" t="s">
        <v>6</v>
      </c>
    </row>
    <row r="19" spans="2:71" ht="12" customHeight="1">
      <c r="B19" s="20"/>
      <c r="D19" s="27" t="s">
        <v>33</v>
      </c>
      <c r="AK19" s="27" t="s">
        <v>25</v>
      </c>
      <c r="AN19" s="25" t="s">
        <v>1</v>
      </c>
      <c r="AR19" s="20"/>
      <c r="BE19" s="246"/>
      <c r="BS19" s="17" t="s">
        <v>6</v>
      </c>
    </row>
    <row r="20" spans="2:71" ht="18.399999999999999" customHeight="1">
      <c r="B20" s="20"/>
      <c r="E20" s="25" t="s">
        <v>34</v>
      </c>
      <c r="AK20" s="27" t="s">
        <v>27</v>
      </c>
      <c r="AN20" s="25" t="s">
        <v>1</v>
      </c>
      <c r="AR20" s="20"/>
      <c r="BE20" s="246"/>
      <c r="BS20" s="17" t="s">
        <v>32</v>
      </c>
    </row>
    <row r="21" spans="2:71" ht="6.95" customHeight="1">
      <c r="B21" s="20"/>
      <c r="AR21" s="20"/>
      <c r="BE21" s="246"/>
    </row>
    <row r="22" spans="2:71" ht="12" customHeight="1">
      <c r="B22" s="20"/>
      <c r="D22" s="27" t="s">
        <v>35</v>
      </c>
      <c r="AR22" s="20"/>
      <c r="BE22" s="246"/>
    </row>
    <row r="23" spans="2:71" ht="16.5" customHeight="1">
      <c r="B23" s="20"/>
      <c r="E23" s="252" t="s">
        <v>1</v>
      </c>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R23" s="20"/>
      <c r="BE23" s="246"/>
    </row>
    <row r="24" spans="2:71" ht="6.95" customHeight="1">
      <c r="B24" s="20"/>
      <c r="AR24" s="20"/>
      <c r="BE24" s="246"/>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46"/>
    </row>
    <row r="26" spans="2:71" s="1" customFormat="1" ht="25.9" customHeight="1">
      <c r="B26" s="32"/>
      <c r="D26" s="33" t="s">
        <v>36</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53">
        <f>ROUND(AG94,2)</f>
        <v>0</v>
      </c>
      <c r="AL26" s="254"/>
      <c r="AM26" s="254"/>
      <c r="AN26" s="254"/>
      <c r="AO26" s="254"/>
      <c r="AR26" s="32"/>
      <c r="BE26" s="246"/>
    </row>
    <row r="27" spans="2:71" s="1" customFormat="1" ht="6.95" customHeight="1">
      <c r="B27" s="32"/>
      <c r="AR27" s="32"/>
      <c r="BE27" s="246"/>
    </row>
    <row r="28" spans="2:71" s="1" customFormat="1" ht="12.75">
      <c r="B28" s="32"/>
      <c r="L28" s="255" t="s">
        <v>37</v>
      </c>
      <c r="M28" s="255"/>
      <c r="N28" s="255"/>
      <c r="O28" s="255"/>
      <c r="P28" s="255"/>
      <c r="W28" s="255" t="s">
        <v>38</v>
      </c>
      <c r="X28" s="255"/>
      <c r="Y28" s="255"/>
      <c r="Z28" s="255"/>
      <c r="AA28" s="255"/>
      <c r="AB28" s="255"/>
      <c r="AC28" s="255"/>
      <c r="AD28" s="255"/>
      <c r="AE28" s="255"/>
      <c r="AK28" s="255" t="s">
        <v>39</v>
      </c>
      <c r="AL28" s="255"/>
      <c r="AM28" s="255"/>
      <c r="AN28" s="255"/>
      <c r="AO28" s="255"/>
      <c r="AR28" s="32"/>
      <c r="BE28" s="246"/>
    </row>
    <row r="29" spans="2:71" s="2" customFormat="1" ht="14.45" customHeight="1">
      <c r="B29" s="36"/>
      <c r="D29" s="27" t="s">
        <v>40</v>
      </c>
      <c r="F29" s="27" t="s">
        <v>41</v>
      </c>
      <c r="L29" s="240">
        <v>0.21</v>
      </c>
      <c r="M29" s="239"/>
      <c r="N29" s="239"/>
      <c r="O29" s="239"/>
      <c r="P29" s="239"/>
      <c r="W29" s="238">
        <f>ROUND(AZ94, 2)</f>
        <v>0</v>
      </c>
      <c r="X29" s="239"/>
      <c r="Y29" s="239"/>
      <c r="Z29" s="239"/>
      <c r="AA29" s="239"/>
      <c r="AB29" s="239"/>
      <c r="AC29" s="239"/>
      <c r="AD29" s="239"/>
      <c r="AE29" s="239"/>
      <c r="AK29" s="238">
        <f>ROUND(AV94, 2)</f>
        <v>0</v>
      </c>
      <c r="AL29" s="239"/>
      <c r="AM29" s="239"/>
      <c r="AN29" s="239"/>
      <c r="AO29" s="239"/>
      <c r="AR29" s="36"/>
      <c r="BE29" s="247"/>
    </row>
    <row r="30" spans="2:71" s="2" customFormat="1" ht="14.45" customHeight="1">
      <c r="B30" s="36"/>
      <c r="F30" s="27" t="s">
        <v>42</v>
      </c>
      <c r="L30" s="240">
        <v>0.15</v>
      </c>
      <c r="M30" s="239"/>
      <c r="N30" s="239"/>
      <c r="O30" s="239"/>
      <c r="P30" s="239"/>
      <c r="W30" s="238">
        <f>ROUND(BA94, 2)</f>
        <v>0</v>
      </c>
      <c r="X30" s="239"/>
      <c r="Y30" s="239"/>
      <c r="Z30" s="239"/>
      <c r="AA30" s="239"/>
      <c r="AB30" s="239"/>
      <c r="AC30" s="239"/>
      <c r="AD30" s="239"/>
      <c r="AE30" s="239"/>
      <c r="AK30" s="238">
        <f>ROUND(AW94, 2)</f>
        <v>0</v>
      </c>
      <c r="AL30" s="239"/>
      <c r="AM30" s="239"/>
      <c r="AN30" s="239"/>
      <c r="AO30" s="239"/>
      <c r="AR30" s="36"/>
      <c r="BE30" s="247"/>
    </row>
    <row r="31" spans="2:71" s="2" customFormat="1" ht="14.45" hidden="1" customHeight="1">
      <c r="B31" s="36"/>
      <c r="F31" s="27" t="s">
        <v>43</v>
      </c>
      <c r="L31" s="240">
        <v>0.21</v>
      </c>
      <c r="M31" s="239"/>
      <c r="N31" s="239"/>
      <c r="O31" s="239"/>
      <c r="P31" s="239"/>
      <c r="W31" s="238">
        <f>ROUND(BB94, 2)</f>
        <v>0</v>
      </c>
      <c r="X31" s="239"/>
      <c r="Y31" s="239"/>
      <c r="Z31" s="239"/>
      <c r="AA31" s="239"/>
      <c r="AB31" s="239"/>
      <c r="AC31" s="239"/>
      <c r="AD31" s="239"/>
      <c r="AE31" s="239"/>
      <c r="AK31" s="238">
        <v>0</v>
      </c>
      <c r="AL31" s="239"/>
      <c r="AM31" s="239"/>
      <c r="AN31" s="239"/>
      <c r="AO31" s="239"/>
      <c r="AR31" s="36"/>
      <c r="BE31" s="247"/>
    </row>
    <row r="32" spans="2:71" s="2" customFormat="1" ht="14.45" hidden="1" customHeight="1">
      <c r="B32" s="36"/>
      <c r="F32" s="27" t="s">
        <v>44</v>
      </c>
      <c r="L32" s="240">
        <v>0.15</v>
      </c>
      <c r="M32" s="239"/>
      <c r="N32" s="239"/>
      <c r="O32" s="239"/>
      <c r="P32" s="239"/>
      <c r="W32" s="238">
        <f>ROUND(BC94, 2)</f>
        <v>0</v>
      </c>
      <c r="X32" s="239"/>
      <c r="Y32" s="239"/>
      <c r="Z32" s="239"/>
      <c r="AA32" s="239"/>
      <c r="AB32" s="239"/>
      <c r="AC32" s="239"/>
      <c r="AD32" s="239"/>
      <c r="AE32" s="239"/>
      <c r="AK32" s="238">
        <v>0</v>
      </c>
      <c r="AL32" s="239"/>
      <c r="AM32" s="239"/>
      <c r="AN32" s="239"/>
      <c r="AO32" s="239"/>
      <c r="AR32" s="36"/>
      <c r="BE32" s="247"/>
    </row>
    <row r="33" spans="2:57" s="2" customFormat="1" ht="14.45" hidden="1" customHeight="1">
      <c r="B33" s="36"/>
      <c r="F33" s="27" t="s">
        <v>45</v>
      </c>
      <c r="L33" s="240">
        <v>0</v>
      </c>
      <c r="M33" s="239"/>
      <c r="N33" s="239"/>
      <c r="O33" s="239"/>
      <c r="P33" s="239"/>
      <c r="W33" s="238">
        <f>ROUND(BD94, 2)</f>
        <v>0</v>
      </c>
      <c r="X33" s="239"/>
      <c r="Y33" s="239"/>
      <c r="Z33" s="239"/>
      <c r="AA33" s="239"/>
      <c r="AB33" s="239"/>
      <c r="AC33" s="239"/>
      <c r="AD33" s="239"/>
      <c r="AE33" s="239"/>
      <c r="AK33" s="238">
        <v>0</v>
      </c>
      <c r="AL33" s="239"/>
      <c r="AM33" s="239"/>
      <c r="AN33" s="239"/>
      <c r="AO33" s="239"/>
      <c r="AR33" s="36"/>
      <c r="BE33" s="247"/>
    </row>
    <row r="34" spans="2:57" s="1" customFormat="1" ht="6.95" customHeight="1">
      <c r="B34" s="32"/>
      <c r="AR34" s="32"/>
      <c r="BE34" s="246"/>
    </row>
    <row r="35" spans="2:57" s="1" customFormat="1" ht="25.9" customHeight="1">
      <c r="B35" s="32"/>
      <c r="C35" s="37"/>
      <c r="D35" s="38" t="s">
        <v>46</v>
      </c>
      <c r="E35" s="39"/>
      <c r="F35" s="39"/>
      <c r="G35" s="39"/>
      <c r="H35" s="39"/>
      <c r="I35" s="39"/>
      <c r="J35" s="39"/>
      <c r="K35" s="39"/>
      <c r="L35" s="39"/>
      <c r="M35" s="39"/>
      <c r="N35" s="39"/>
      <c r="O35" s="39"/>
      <c r="P35" s="39"/>
      <c r="Q35" s="39"/>
      <c r="R35" s="39"/>
      <c r="S35" s="39"/>
      <c r="T35" s="40" t="s">
        <v>47</v>
      </c>
      <c r="U35" s="39"/>
      <c r="V35" s="39"/>
      <c r="W35" s="39"/>
      <c r="X35" s="241" t="s">
        <v>48</v>
      </c>
      <c r="Y35" s="242"/>
      <c r="Z35" s="242"/>
      <c r="AA35" s="242"/>
      <c r="AB35" s="242"/>
      <c r="AC35" s="39"/>
      <c r="AD35" s="39"/>
      <c r="AE35" s="39"/>
      <c r="AF35" s="39"/>
      <c r="AG35" s="39"/>
      <c r="AH35" s="39"/>
      <c r="AI35" s="39"/>
      <c r="AJ35" s="39"/>
      <c r="AK35" s="243">
        <f>SUM(AK26:AK33)</f>
        <v>0</v>
      </c>
      <c r="AL35" s="242"/>
      <c r="AM35" s="242"/>
      <c r="AN35" s="242"/>
      <c r="AO35" s="244"/>
      <c r="AP35" s="37"/>
      <c r="AQ35" s="37"/>
      <c r="AR35" s="32"/>
    </row>
    <row r="36" spans="2:57" s="1" customFormat="1" ht="6.95" customHeight="1">
      <c r="B36" s="32"/>
      <c r="AR36" s="32"/>
    </row>
    <row r="37" spans="2:57" s="1" customFormat="1" ht="14.45" customHeight="1">
      <c r="B37" s="32"/>
      <c r="AR37" s="32"/>
    </row>
    <row r="38" spans="2:57" ht="14.45" customHeight="1">
      <c r="B38" s="20"/>
      <c r="AR38" s="20"/>
    </row>
    <row r="39" spans="2:57" ht="14.45" customHeight="1">
      <c r="B39" s="20"/>
      <c r="AR39" s="20"/>
    </row>
    <row r="40" spans="2:57" ht="14.45" customHeight="1">
      <c r="B40" s="20"/>
      <c r="AR40" s="20"/>
    </row>
    <row r="41" spans="2:57" ht="14.45" customHeight="1">
      <c r="B41" s="20"/>
      <c r="AR41" s="20"/>
    </row>
    <row r="42" spans="2:57" ht="14.45" customHeight="1">
      <c r="B42" s="20"/>
      <c r="AR42" s="20"/>
    </row>
    <row r="43" spans="2:57" ht="14.45" customHeight="1">
      <c r="B43" s="20"/>
      <c r="AR43" s="20"/>
    </row>
    <row r="44" spans="2:57" ht="14.45" customHeight="1">
      <c r="B44" s="20"/>
      <c r="AR44" s="20"/>
    </row>
    <row r="45" spans="2:57" ht="14.45" customHeight="1">
      <c r="B45" s="20"/>
      <c r="AR45" s="20"/>
    </row>
    <row r="46" spans="2:57" ht="14.45" customHeight="1">
      <c r="B46" s="20"/>
      <c r="AR46" s="20"/>
    </row>
    <row r="47" spans="2:57" ht="14.45" customHeight="1">
      <c r="B47" s="20"/>
      <c r="AR47" s="20"/>
    </row>
    <row r="48" spans="2:57" ht="14.45" customHeight="1">
      <c r="B48" s="20"/>
      <c r="AR48" s="20"/>
    </row>
    <row r="49" spans="2:44" s="1" customFormat="1" ht="14.45" customHeight="1">
      <c r="B49" s="32"/>
      <c r="D49" s="41" t="s">
        <v>49</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50</v>
      </c>
      <c r="AI49" s="42"/>
      <c r="AJ49" s="42"/>
      <c r="AK49" s="42"/>
      <c r="AL49" s="42"/>
      <c r="AM49" s="42"/>
      <c r="AN49" s="42"/>
      <c r="AO49" s="42"/>
      <c r="AR49" s="32"/>
    </row>
    <row r="50" spans="2:44">
      <c r="B50" s="20"/>
      <c r="AR50" s="20"/>
    </row>
    <row r="51" spans="2:44">
      <c r="B51" s="20"/>
      <c r="AR51" s="20"/>
    </row>
    <row r="52" spans="2:44">
      <c r="B52" s="20"/>
      <c r="AR52" s="20"/>
    </row>
    <row r="53" spans="2:44">
      <c r="B53" s="20"/>
      <c r="AR53" s="20"/>
    </row>
    <row r="54" spans="2:44">
      <c r="B54" s="20"/>
      <c r="AR54" s="20"/>
    </row>
    <row r="55" spans="2:44">
      <c r="B55" s="20"/>
      <c r="AR55" s="20"/>
    </row>
    <row r="56" spans="2:44">
      <c r="B56" s="20"/>
      <c r="AR56" s="20"/>
    </row>
    <row r="57" spans="2:44">
      <c r="B57" s="20"/>
      <c r="AR57" s="20"/>
    </row>
    <row r="58" spans="2:44">
      <c r="B58" s="20"/>
      <c r="AR58" s="20"/>
    </row>
    <row r="59" spans="2:44">
      <c r="B59" s="20"/>
      <c r="AR59" s="20"/>
    </row>
    <row r="60" spans="2:44" s="1" customFormat="1" ht="12.75">
      <c r="B60" s="32"/>
      <c r="D60" s="43" t="s">
        <v>51</v>
      </c>
      <c r="E60" s="34"/>
      <c r="F60" s="34"/>
      <c r="G60" s="34"/>
      <c r="H60" s="34"/>
      <c r="I60" s="34"/>
      <c r="J60" s="34"/>
      <c r="K60" s="34"/>
      <c r="L60" s="34"/>
      <c r="M60" s="34"/>
      <c r="N60" s="34"/>
      <c r="O60" s="34"/>
      <c r="P60" s="34"/>
      <c r="Q60" s="34"/>
      <c r="R60" s="34"/>
      <c r="S60" s="34"/>
      <c r="T60" s="34"/>
      <c r="U60" s="34"/>
      <c r="V60" s="43" t="s">
        <v>52</v>
      </c>
      <c r="W60" s="34"/>
      <c r="X60" s="34"/>
      <c r="Y60" s="34"/>
      <c r="Z60" s="34"/>
      <c r="AA60" s="34"/>
      <c r="AB60" s="34"/>
      <c r="AC60" s="34"/>
      <c r="AD60" s="34"/>
      <c r="AE60" s="34"/>
      <c r="AF60" s="34"/>
      <c r="AG60" s="34"/>
      <c r="AH60" s="43" t="s">
        <v>51</v>
      </c>
      <c r="AI60" s="34"/>
      <c r="AJ60" s="34"/>
      <c r="AK60" s="34"/>
      <c r="AL60" s="34"/>
      <c r="AM60" s="43" t="s">
        <v>52</v>
      </c>
      <c r="AN60" s="34"/>
      <c r="AO60" s="34"/>
      <c r="AR60" s="32"/>
    </row>
    <row r="61" spans="2:44">
      <c r="B61" s="20"/>
      <c r="AR61" s="20"/>
    </row>
    <row r="62" spans="2:44">
      <c r="B62" s="20"/>
      <c r="AR62" s="20"/>
    </row>
    <row r="63" spans="2:44">
      <c r="B63" s="20"/>
      <c r="AR63" s="20"/>
    </row>
    <row r="64" spans="2:44" s="1" customFormat="1" ht="12.75">
      <c r="B64" s="32"/>
      <c r="D64" s="41" t="s">
        <v>53</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54</v>
      </c>
      <c r="AI64" s="42"/>
      <c r="AJ64" s="42"/>
      <c r="AK64" s="42"/>
      <c r="AL64" s="42"/>
      <c r="AM64" s="42"/>
      <c r="AN64" s="42"/>
      <c r="AO64" s="42"/>
      <c r="AR64" s="32"/>
    </row>
    <row r="65" spans="2:44">
      <c r="B65" s="20"/>
      <c r="AR65" s="20"/>
    </row>
    <row r="66" spans="2:44">
      <c r="B66" s="20"/>
      <c r="AR66" s="20"/>
    </row>
    <row r="67" spans="2:44">
      <c r="B67" s="20"/>
      <c r="AR67" s="20"/>
    </row>
    <row r="68" spans="2:44">
      <c r="B68" s="20"/>
      <c r="AR68" s="20"/>
    </row>
    <row r="69" spans="2:44">
      <c r="B69" s="20"/>
      <c r="AR69" s="20"/>
    </row>
    <row r="70" spans="2:44">
      <c r="B70" s="20"/>
      <c r="AR70" s="20"/>
    </row>
    <row r="71" spans="2:44">
      <c r="B71" s="20"/>
      <c r="AR71" s="20"/>
    </row>
    <row r="72" spans="2:44">
      <c r="B72" s="20"/>
      <c r="AR72" s="20"/>
    </row>
    <row r="73" spans="2:44">
      <c r="B73" s="20"/>
      <c r="AR73" s="20"/>
    </row>
    <row r="74" spans="2:44">
      <c r="B74" s="20"/>
      <c r="AR74" s="20"/>
    </row>
    <row r="75" spans="2:44" s="1" customFormat="1" ht="12.75">
      <c r="B75" s="32"/>
      <c r="D75" s="43" t="s">
        <v>51</v>
      </c>
      <c r="E75" s="34"/>
      <c r="F75" s="34"/>
      <c r="G75" s="34"/>
      <c r="H75" s="34"/>
      <c r="I75" s="34"/>
      <c r="J75" s="34"/>
      <c r="K75" s="34"/>
      <c r="L75" s="34"/>
      <c r="M75" s="34"/>
      <c r="N75" s="34"/>
      <c r="O75" s="34"/>
      <c r="P75" s="34"/>
      <c r="Q75" s="34"/>
      <c r="R75" s="34"/>
      <c r="S75" s="34"/>
      <c r="T75" s="34"/>
      <c r="U75" s="34"/>
      <c r="V75" s="43" t="s">
        <v>52</v>
      </c>
      <c r="W75" s="34"/>
      <c r="X75" s="34"/>
      <c r="Y75" s="34"/>
      <c r="Z75" s="34"/>
      <c r="AA75" s="34"/>
      <c r="AB75" s="34"/>
      <c r="AC75" s="34"/>
      <c r="AD75" s="34"/>
      <c r="AE75" s="34"/>
      <c r="AF75" s="34"/>
      <c r="AG75" s="34"/>
      <c r="AH75" s="43" t="s">
        <v>51</v>
      </c>
      <c r="AI75" s="34"/>
      <c r="AJ75" s="34"/>
      <c r="AK75" s="34"/>
      <c r="AL75" s="34"/>
      <c r="AM75" s="43" t="s">
        <v>52</v>
      </c>
      <c r="AN75" s="34"/>
      <c r="AO75" s="34"/>
      <c r="AR75" s="32"/>
    </row>
    <row r="76" spans="2:44" s="1" customFormat="1">
      <c r="B76" s="32"/>
      <c r="AR76" s="32"/>
    </row>
    <row r="77" spans="2:44" s="1" customFormat="1" ht="6.95" customHeight="1">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5" customHeight="1">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5" customHeight="1">
      <c r="B82" s="32"/>
      <c r="C82" s="21" t="s">
        <v>55</v>
      </c>
      <c r="AR82" s="32"/>
    </row>
    <row r="83" spans="1:91" s="1" customFormat="1" ht="6.95" customHeight="1">
      <c r="B83" s="32"/>
      <c r="AR83" s="32"/>
    </row>
    <row r="84" spans="1:91" s="3" customFormat="1" ht="12" customHeight="1">
      <c r="B84" s="48"/>
      <c r="C84" s="27" t="s">
        <v>13</v>
      </c>
      <c r="L84" s="3" t="str">
        <f>K5</f>
        <v>0582020/6</v>
      </c>
      <c r="AR84" s="48"/>
    </row>
    <row r="85" spans="1:91" s="4" customFormat="1" ht="36.950000000000003" customHeight="1">
      <c r="B85" s="49"/>
      <c r="C85" s="50" t="s">
        <v>16</v>
      </c>
      <c r="L85" s="229" t="str">
        <f>K6</f>
        <v>BÝVALÝ AUGUSTINIÁNSKÝ KLÁŠTER  VE ŠTERNBERKU, PROJEKT OBNOVY A ZÁCHRANY 2020 - ETAPA Č. 6</v>
      </c>
      <c r="M85" s="230"/>
      <c r="N85" s="230"/>
      <c r="O85" s="230"/>
      <c r="P85" s="230"/>
      <c r="Q85" s="230"/>
      <c r="R85" s="230"/>
      <c r="S85" s="230"/>
      <c r="T85" s="230"/>
      <c r="U85" s="230"/>
      <c r="V85" s="230"/>
      <c r="W85" s="230"/>
      <c r="X85" s="230"/>
      <c r="Y85" s="230"/>
      <c r="Z85" s="230"/>
      <c r="AA85" s="230"/>
      <c r="AB85" s="230"/>
      <c r="AC85" s="230"/>
      <c r="AD85" s="230"/>
      <c r="AE85" s="230"/>
      <c r="AF85" s="230"/>
      <c r="AG85" s="230"/>
      <c r="AH85" s="230"/>
      <c r="AI85" s="230"/>
      <c r="AJ85" s="230"/>
      <c r="AK85" s="230"/>
      <c r="AL85" s="230"/>
      <c r="AM85" s="230"/>
      <c r="AN85" s="230"/>
      <c r="AO85" s="230"/>
      <c r="AR85" s="49"/>
    </row>
    <row r="86" spans="1:91" s="1" customFormat="1" ht="6.95" customHeight="1">
      <c r="B86" s="32"/>
      <c r="AR86" s="32"/>
    </row>
    <row r="87" spans="1:91" s="1" customFormat="1" ht="12" customHeight="1">
      <c r="B87" s="32"/>
      <c r="C87" s="27" t="s">
        <v>20</v>
      </c>
      <c r="L87" s="51" t="str">
        <f>IF(K8="","",K8)</f>
        <v>Šternberk</v>
      </c>
      <c r="AI87" s="27" t="s">
        <v>22</v>
      </c>
      <c r="AM87" s="231" t="str">
        <f>IF(AN8= "","",AN8)</f>
        <v>3. 11. 2020</v>
      </c>
      <c r="AN87" s="231"/>
      <c r="AR87" s="32"/>
    </row>
    <row r="88" spans="1:91" s="1" customFormat="1" ht="6.95" customHeight="1">
      <c r="B88" s="32"/>
      <c r="AR88" s="32"/>
    </row>
    <row r="89" spans="1:91" s="1" customFormat="1" ht="25.7" customHeight="1">
      <c r="B89" s="32"/>
      <c r="C89" s="27" t="s">
        <v>24</v>
      </c>
      <c r="L89" s="3" t="str">
        <f>IF(E11= "","",E11)</f>
        <v>Město Šternberk</v>
      </c>
      <c r="AI89" s="27" t="s">
        <v>30</v>
      </c>
      <c r="AM89" s="232" t="str">
        <f>IF(E17="","",E17)</f>
        <v>Atelier Polách &amp; Bravenec s.r.o.</v>
      </c>
      <c r="AN89" s="233"/>
      <c r="AO89" s="233"/>
      <c r="AP89" s="233"/>
      <c r="AR89" s="32"/>
      <c r="AS89" s="234" t="s">
        <v>56</v>
      </c>
      <c r="AT89" s="235"/>
      <c r="AU89" s="53"/>
      <c r="AV89" s="53"/>
      <c r="AW89" s="53"/>
      <c r="AX89" s="53"/>
      <c r="AY89" s="53"/>
      <c r="AZ89" s="53"/>
      <c r="BA89" s="53"/>
      <c r="BB89" s="53"/>
      <c r="BC89" s="53"/>
      <c r="BD89" s="54"/>
    </row>
    <row r="90" spans="1:91" s="1" customFormat="1" ht="15.2" customHeight="1">
      <c r="B90" s="32"/>
      <c r="C90" s="27" t="s">
        <v>28</v>
      </c>
      <c r="L90" s="3" t="str">
        <f>IF(E14= "Vyplň údaj","",E14)</f>
        <v/>
      </c>
      <c r="AI90" s="27" t="s">
        <v>33</v>
      </c>
      <c r="AM90" s="232" t="str">
        <f>IF(E20="","",E20)</f>
        <v>Zdeněk Závodník</v>
      </c>
      <c r="AN90" s="233"/>
      <c r="AO90" s="233"/>
      <c r="AP90" s="233"/>
      <c r="AR90" s="32"/>
      <c r="AS90" s="236"/>
      <c r="AT90" s="237"/>
      <c r="BD90" s="55"/>
    </row>
    <row r="91" spans="1:91" s="1" customFormat="1" ht="10.9" customHeight="1">
      <c r="B91" s="32"/>
      <c r="AR91" s="32"/>
      <c r="AS91" s="236"/>
      <c r="AT91" s="237"/>
      <c r="BD91" s="55"/>
    </row>
    <row r="92" spans="1:91" s="1" customFormat="1" ht="29.25" customHeight="1">
      <c r="B92" s="32"/>
      <c r="C92" s="218" t="s">
        <v>57</v>
      </c>
      <c r="D92" s="219"/>
      <c r="E92" s="219"/>
      <c r="F92" s="219"/>
      <c r="G92" s="219"/>
      <c r="H92" s="56"/>
      <c r="I92" s="220" t="s">
        <v>58</v>
      </c>
      <c r="J92" s="219"/>
      <c r="K92" s="219"/>
      <c r="L92" s="219"/>
      <c r="M92" s="219"/>
      <c r="N92" s="219"/>
      <c r="O92" s="219"/>
      <c r="P92" s="219"/>
      <c r="Q92" s="219"/>
      <c r="R92" s="219"/>
      <c r="S92" s="219"/>
      <c r="T92" s="219"/>
      <c r="U92" s="219"/>
      <c r="V92" s="219"/>
      <c r="W92" s="219"/>
      <c r="X92" s="219"/>
      <c r="Y92" s="219"/>
      <c r="Z92" s="219"/>
      <c r="AA92" s="219"/>
      <c r="AB92" s="219"/>
      <c r="AC92" s="219"/>
      <c r="AD92" s="219"/>
      <c r="AE92" s="219"/>
      <c r="AF92" s="219"/>
      <c r="AG92" s="221" t="s">
        <v>59</v>
      </c>
      <c r="AH92" s="219"/>
      <c r="AI92" s="219"/>
      <c r="AJ92" s="219"/>
      <c r="AK92" s="219"/>
      <c r="AL92" s="219"/>
      <c r="AM92" s="219"/>
      <c r="AN92" s="220" t="s">
        <v>60</v>
      </c>
      <c r="AO92" s="219"/>
      <c r="AP92" s="222"/>
      <c r="AQ92" s="57" t="s">
        <v>61</v>
      </c>
      <c r="AR92" s="32"/>
      <c r="AS92" s="58" t="s">
        <v>62</v>
      </c>
      <c r="AT92" s="59" t="s">
        <v>63</v>
      </c>
      <c r="AU92" s="59" t="s">
        <v>64</v>
      </c>
      <c r="AV92" s="59" t="s">
        <v>65</v>
      </c>
      <c r="AW92" s="59" t="s">
        <v>66</v>
      </c>
      <c r="AX92" s="59" t="s">
        <v>67</v>
      </c>
      <c r="AY92" s="59" t="s">
        <v>68</v>
      </c>
      <c r="AZ92" s="59" t="s">
        <v>69</v>
      </c>
      <c r="BA92" s="59" t="s">
        <v>70</v>
      </c>
      <c r="BB92" s="59" t="s">
        <v>71</v>
      </c>
      <c r="BC92" s="59" t="s">
        <v>72</v>
      </c>
      <c r="BD92" s="60" t="s">
        <v>73</v>
      </c>
    </row>
    <row r="93" spans="1:91" s="1" customFormat="1" ht="10.9" customHeight="1">
      <c r="B93" s="32"/>
      <c r="AR93" s="32"/>
      <c r="AS93" s="61"/>
      <c r="AT93" s="53"/>
      <c r="AU93" s="53"/>
      <c r="AV93" s="53"/>
      <c r="AW93" s="53"/>
      <c r="AX93" s="53"/>
      <c r="AY93" s="53"/>
      <c r="AZ93" s="53"/>
      <c r="BA93" s="53"/>
      <c r="BB93" s="53"/>
      <c r="BC93" s="53"/>
      <c r="BD93" s="54"/>
    </row>
    <row r="94" spans="1:91" s="5" customFormat="1" ht="32.450000000000003" customHeight="1">
      <c r="B94" s="62"/>
      <c r="C94" s="63" t="s">
        <v>74</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27">
        <f>ROUND(AG95,2)</f>
        <v>0</v>
      </c>
      <c r="AH94" s="227"/>
      <c r="AI94" s="227"/>
      <c r="AJ94" s="227"/>
      <c r="AK94" s="227"/>
      <c r="AL94" s="227"/>
      <c r="AM94" s="227"/>
      <c r="AN94" s="228">
        <f>SUM(AG94,AT94)</f>
        <v>0</v>
      </c>
      <c r="AO94" s="228"/>
      <c r="AP94" s="228"/>
      <c r="AQ94" s="66" t="s">
        <v>1</v>
      </c>
      <c r="AR94" s="62"/>
      <c r="AS94" s="67">
        <f>ROUND(AS95,2)</f>
        <v>0</v>
      </c>
      <c r="AT94" s="68">
        <f>ROUND(SUM(AV94:AW94),2)</f>
        <v>0</v>
      </c>
      <c r="AU94" s="69">
        <f>ROUND(AU95,5)</f>
        <v>0</v>
      </c>
      <c r="AV94" s="68">
        <f>ROUND(AZ94*L29,2)</f>
        <v>0</v>
      </c>
      <c r="AW94" s="68">
        <f>ROUND(BA94*L30,2)</f>
        <v>0</v>
      </c>
      <c r="AX94" s="68">
        <f>ROUND(BB94*L29,2)</f>
        <v>0</v>
      </c>
      <c r="AY94" s="68">
        <f>ROUND(BC94*L30,2)</f>
        <v>0</v>
      </c>
      <c r="AZ94" s="68">
        <f>ROUND(AZ95,2)</f>
        <v>0</v>
      </c>
      <c r="BA94" s="68">
        <f>ROUND(BA95,2)</f>
        <v>0</v>
      </c>
      <c r="BB94" s="68">
        <f>ROUND(BB95,2)</f>
        <v>0</v>
      </c>
      <c r="BC94" s="68">
        <f>ROUND(BC95,2)</f>
        <v>0</v>
      </c>
      <c r="BD94" s="70">
        <f>ROUND(BD95,2)</f>
        <v>0</v>
      </c>
      <c r="BS94" s="71" t="s">
        <v>75</v>
      </c>
      <c r="BT94" s="71" t="s">
        <v>76</v>
      </c>
      <c r="BU94" s="72" t="s">
        <v>77</v>
      </c>
      <c r="BV94" s="71" t="s">
        <v>78</v>
      </c>
      <c r="BW94" s="71" t="s">
        <v>4</v>
      </c>
      <c r="BX94" s="71" t="s">
        <v>79</v>
      </c>
      <c r="CL94" s="71" t="s">
        <v>1</v>
      </c>
    </row>
    <row r="95" spans="1:91" s="6" customFormat="1" ht="24.75" customHeight="1">
      <c r="B95" s="73"/>
      <c r="C95" s="74"/>
      <c r="D95" s="226" t="s">
        <v>80</v>
      </c>
      <c r="E95" s="226"/>
      <c r="F95" s="226"/>
      <c r="G95" s="226"/>
      <c r="H95" s="226"/>
      <c r="I95" s="75"/>
      <c r="J95" s="226" t="s">
        <v>81</v>
      </c>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5">
        <f>ROUND(SUM(AG96:AG97),2)</f>
        <v>0</v>
      </c>
      <c r="AH95" s="224"/>
      <c r="AI95" s="224"/>
      <c r="AJ95" s="224"/>
      <c r="AK95" s="224"/>
      <c r="AL95" s="224"/>
      <c r="AM95" s="224"/>
      <c r="AN95" s="223">
        <f>SUM(AG95,AT95)</f>
        <v>0</v>
      </c>
      <c r="AO95" s="224"/>
      <c r="AP95" s="224"/>
      <c r="AQ95" s="76" t="s">
        <v>82</v>
      </c>
      <c r="AR95" s="73"/>
      <c r="AS95" s="77">
        <f>ROUND(SUM(AS96:AS97),2)</f>
        <v>0</v>
      </c>
      <c r="AT95" s="78">
        <f>ROUND(SUM(AV95:AW95),2)</f>
        <v>0</v>
      </c>
      <c r="AU95" s="79">
        <f>ROUND(SUM(AU96:AU97),5)</f>
        <v>0</v>
      </c>
      <c r="AV95" s="78">
        <f>ROUND(AZ95*L29,2)</f>
        <v>0</v>
      </c>
      <c r="AW95" s="78">
        <f>ROUND(BA95*L30,2)</f>
        <v>0</v>
      </c>
      <c r="AX95" s="78">
        <f>ROUND(BB95*L29,2)</f>
        <v>0</v>
      </c>
      <c r="AY95" s="78">
        <f>ROUND(BC95*L30,2)</f>
        <v>0</v>
      </c>
      <c r="AZ95" s="78">
        <f>ROUND(SUM(AZ96:AZ97),2)</f>
        <v>0</v>
      </c>
      <c r="BA95" s="78">
        <f>ROUND(SUM(BA96:BA97),2)</f>
        <v>0</v>
      </c>
      <c r="BB95" s="78">
        <f>ROUND(SUM(BB96:BB97),2)</f>
        <v>0</v>
      </c>
      <c r="BC95" s="78">
        <f>ROUND(SUM(BC96:BC97),2)</f>
        <v>0</v>
      </c>
      <c r="BD95" s="80">
        <f>ROUND(SUM(BD96:BD97),2)</f>
        <v>0</v>
      </c>
      <c r="BS95" s="81" t="s">
        <v>75</v>
      </c>
      <c r="BT95" s="81" t="s">
        <v>83</v>
      </c>
      <c r="BU95" s="81" t="s">
        <v>77</v>
      </c>
      <c r="BV95" s="81" t="s">
        <v>78</v>
      </c>
      <c r="BW95" s="81" t="s">
        <v>84</v>
      </c>
      <c r="BX95" s="81" t="s">
        <v>4</v>
      </c>
      <c r="CL95" s="81" t="s">
        <v>1</v>
      </c>
      <c r="CM95" s="81" t="s">
        <v>85</v>
      </c>
    </row>
    <row r="96" spans="1:91" s="3" customFormat="1" ht="23.25" customHeight="1">
      <c r="A96" s="82" t="s">
        <v>86</v>
      </c>
      <c r="B96" s="48"/>
      <c r="C96" s="9"/>
      <c r="D96" s="9"/>
      <c r="E96" s="217" t="s">
        <v>87</v>
      </c>
      <c r="F96" s="217"/>
      <c r="G96" s="217"/>
      <c r="H96" s="217"/>
      <c r="I96" s="217"/>
      <c r="J96" s="9"/>
      <c r="K96" s="217" t="s">
        <v>88</v>
      </c>
      <c r="L96" s="217"/>
      <c r="M96" s="217"/>
      <c r="N96" s="217"/>
      <c r="O96" s="217"/>
      <c r="P96" s="217"/>
      <c r="Q96" s="217"/>
      <c r="R96" s="217"/>
      <c r="S96" s="217"/>
      <c r="T96" s="217"/>
      <c r="U96" s="217"/>
      <c r="V96" s="217"/>
      <c r="W96" s="217"/>
      <c r="X96" s="217"/>
      <c r="Y96" s="217"/>
      <c r="Z96" s="217"/>
      <c r="AA96" s="217"/>
      <c r="AB96" s="217"/>
      <c r="AC96" s="217"/>
      <c r="AD96" s="217"/>
      <c r="AE96" s="217"/>
      <c r="AF96" s="217"/>
      <c r="AG96" s="215">
        <f>'06 - Architektonicko stav...'!J32</f>
        <v>0</v>
      </c>
      <c r="AH96" s="216"/>
      <c r="AI96" s="216"/>
      <c r="AJ96" s="216"/>
      <c r="AK96" s="216"/>
      <c r="AL96" s="216"/>
      <c r="AM96" s="216"/>
      <c r="AN96" s="215">
        <f>SUM(AG96,AT96)</f>
        <v>0</v>
      </c>
      <c r="AO96" s="216"/>
      <c r="AP96" s="216"/>
      <c r="AQ96" s="83" t="s">
        <v>89</v>
      </c>
      <c r="AR96" s="48"/>
      <c r="AS96" s="84">
        <v>0</v>
      </c>
      <c r="AT96" s="85">
        <f>ROUND(SUM(AV96:AW96),2)</f>
        <v>0</v>
      </c>
      <c r="AU96" s="86">
        <f>'06 - Architektonicko stav...'!P136</f>
        <v>0</v>
      </c>
      <c r="AV96" s="85">
        <f>'06 - Architektonicko stav...'!J35</f>
        <v>0</v>
      </c>
      <c r="AW96" s="85">
        <f>'06 - Architektonicko stav...'!J36</f>
        <v>0</v>
      </c>
      <c r="AX96" s="85">
        <f>'06 - Architektonicko stav...'!J37</f>
        <v>0</v>
      </c>
      <c r="AY96" s="85">
        <f>'06 - Architektonicko stav...'!J38</f>
        <v>0</v>
      </c>
      <c r="AZ96" s="85">
        <f>'06 - Architektonicko stav...'!F35</f>
        <v>0</v>
      </c>
      <c r="BA96" s="85">
        <f>'06 - Architektonicko stav...'!F36</f>
        <v>0</v>
      </c>
      <c r="BB96" s="85">
        <f>'06 - Architektonicko stav...'!F37</f>
        <v>0</v>
      </c>
      <c r="BC96" s="85">
        <f>'06 - Architektonicko stav...'!F38</f>
        <v>0</v>
      </c>
      <c r="BD96" s="87">
        <f>'06 - Architektonicko stav...'!F39</f>
        <v>0</v>
      </c>
      <c r="BT96" s="25" t="s">
        <v>85</v>
      </c>
      <c r="BV96" s="25" t="s">
        <v>78</v>
      </c>
      <c r="BW96" s="25" t="s">
        <v>90</v>
      </c>
      <c r="BX96" s="25" t="s">
        <v>84</v>
      </c>
      <c r="CL96" s="25" t="s">
        <v>1</v>
      </c>
    </row>
    <row r="97" spans="1:90" s="3" customFormat="1" ht="16.5" customHeight="1">
      <c r="A97" s="82" t="s">
        <v>86</v>
      </c>
      <c r="B97" s="48"/>
      <c r="C97" s="9"/>
      <c r="D97" s="9"/>
      <c r="E97" s="217" t="s">
        <v>91</v>
      </c>
      <c r="F97" s="217"/>
      <c r="G97" s="217"/>
      <c r="H97" s="217"/>
      <c r="I97" s="217"/>
      <c r="J97" s="9"/>
      <c r="K97" s="217" t="s">
        <v>92</v>
      </c>
      <c r="L97" s="217"/>
      <c r="M97" s="217"/>
      <c r="N97" s="217"/>
      <c r="O97" s="217"/>
      <c r="P97" s="217"/>
      <c r="Q97" s="217"/>
      <c r="R97" s="217"/>
      <c r="S97" s="217"/>
      <c r="T97" s="217"/>
      <c r="U97" s="217"/>
      <c r="V97" s="217"/>
      <c r="W97" s="217"/>
      <c r="X97" s="217"/>
      <c r="Y97" s="217"/>
      <c r="Z97" s="217"/>
      <c r="AA97" s="217"/>
      <c r="AB97" s="217"/>
      <c r="AC97" s="217"/>
      <c r="AD97" s="217"/>
      <c r="AE97" s="217"/>
      <c r="AF97" s="217"/>
      <c r="AG97" s="215">
        <f>'VRN - Vedlejší rozpočtové...'!J32</f>
        <v>0</v>
      </c>
      <c r="AH97" s="216"/>
      <c r="AI97" s="216"/>
      <c r="AJ97" s="216"/>
      <c r="AK97" s="216"/>
      <c r="AL97" s="216"/>
      <c r="AM97" s="216"/>
      <c r="AN97" s="215">
        <f>SUM(AG97,AT97)</f>
        <v>0</v>
      </c>
      <c r="AO97" s="216"/>
      <c r="AP97" s="216"/>
      <c r="AQ97" s="83" t="s">
        <v>89</v>
      </c>
      <c r="AR97" s="48"/>
      <c r="AS97" s="88">
        <v>0</v>
      </c>
      <c r="AT97" s="89">
        <f>ROUND(SUM(AV97:AW97),2)</f>
        <v>0</v>
      </c>
      <c r="AU97" s="90">
        <f>'VRN - Vedlejší rozpočtové...'!P123</f>
        <v>0</v>
      </c>
      <c r="AV97" s="89">
        <f>'VRN - Vedlejší rozpočtové...'!J35</f>
        <v>0</v>
      </c>
      <c r="AW97" s="89">
        <f>'VRN - Vedlejší rozpočtové...'!J36</f>
        <v>0</v>
      </c>
      <c r="AX97" s="89">
        <f>'VRN - Vedlejší rozpočtové...'!J37</f>
        <v>0</v>
      </c>
      <c r="AY97" s="89">
        <f>'VRN - Vedlejší rozpočtové...'!J38</f>
        <v>0</v>
      </c>
      <c r="AZ97" s="89">
        <f>'VRN - Vedlejší rozpočtové...'!F35</f>
        <v>0</v>
      </c>
      <c r="BA97" s="89">
        <f>'VRN - Vedlejší rozpočtové...'!F36</f>
        <v>0</v>
      </c>
      <c r="BB97" s="89">
        <f>'VRN - Vedlejší rozpočtové...'!F37</f>
        <v>0</v>
      </c>
      <c r="BC97" s="89">
        <f>'VRN - Vedlejší rozpočtové...'!F38</f>
        <v>0</v>
      </c>
      <c r="BD97" s="91">
        <f>'VRN - Vedlejší rozpočtové...'!F39</f>
        <v>0</v>
      </c>
      <c r="BT97" s="25" t="s">
        <v>85</v>
      </c>
      <c r="BV97" s="25" t="s">
        <v>78</v>
      </c>
      <c r="BW97" s="25" t="s">
        <v>93</v>
      </c>
      <c r="BX97" s="25" t="s">
        <v>84</v>
      </c>
      <c r="CL97" s="25" t="s">
        <v>1</v>
      </c>
    </row>
    <row r="98" spans="1:90" s="1" customFormat="1" ht="30" customHeight="1">
      <c r="B98" s="32"/>
      <c r="AR98" s="32"/>
    </row>
    <row r="99" spans="1:90" s="1" customFormat="1" ht="6.95" customHeight="1">
      <c r="B99" s="44"/>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32"/>
    </row>
  </sheetData>
  <mergeCells count="50">
    <mergeCell ref="W30:AE30"/>
    <mergeCell ref="AK30:AO30"/>
    <mergeCell ref="L30:P30"/>
    <mergeCell ref="W31:AE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AN97:AP97"/>
    <mergeCell ref="AG97:AM97"/>
    <mergeCell ref="E97:I97"/>
    <mergeCell ref="K97:AF97"/>
    <mergeCell ref="C92:G92"/>
    <mergeCell ref="I92:AF92"/>
    <mergeCell ref="AG92:AM92"/>
    <mergeCell ref="AN92:AP92"/>
    <mergeCell ref="AN95:AP95"/>
    <mergeCell ref="AG95:AM95"/>
    <mergeCell ref="D95:H95"/>
    <mergeCell ref="J95:AF95"/>
    <mergeCell ref="AG94:AM94"/>
    <mergeCell ref="AN94:AP94"/>
    <mergeCell ref="AR2:BE2"/>
    <mergeCell ref="AN96:AP96"/>
    <mergeCell ref="AG96:AM96"/>
    <mergeCell ref="E96:I96"/>
    <mergeCell ref="K96:AF96"/>
    <mergeCell ref="L85:AO85"/>
    <mergeCell ref="AM87:AN87"/>
    <mergeCell ref="AM89:AP89"/>
    <mergeCell ref="AS89:AT91"/>
    <mergeCell ref="AM90:AP90"/>
    <mergeCell ref="W33:AE33"/>
    <mergeCell ref="AK33:AO33"/>
    <mergeCell ref="L33:P33"/>
    <mergeCell ref="X35:AB35"/>
    <mergeCell ref="AK35:AO35"/>
    <mergeCell ref="AK31:AO31"/>
  </mergeCells>
  <hyperlinks>
    <hyperlink ref="A96" location="'06 - Architektonicko stav...'!C2" display="/" xr:uid="{00000000-0004-0000-0000-000000000000}"/>
    <hyperlink ref="A97" location="'VRN - Vedlejší rozpočtové...'!C2" display="/" xr:uid="{00000000-0004-0000-00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640"/>
  <sheetViews>
    <sheetView showGridLines="0" tabSelected="1" topLeftCell="A124" workbookViewId="0">
      <selection activeCell="X145" sqref="X145"/>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2"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214"/>
      <c r="N2" s="214"/>
      <c r="O2" s="214"/>
      <c r="P2" s="214"/>
      <c r="Q2" s="214"/>
      <c r="R2" s="214"/>
      <c r="S2" s="214"/>
      <c r="T2" s="214"/>
      <c r="U2" s="214"/>
      <c r="V2" s="214"/>
      <c r="AT2" s="17" t="s">
        <v>90</v>
      </c>
    </row>
    <row r="3" spans="2:46" ht="6.95" customHeight="1">
      <c r="B3" s="18"/>
      <c r="C3" s="19"/>
      <c r="D3" s="19"/>
      <c r="E3" s="19"/>
      <c r="F3" s="19"/>
      <c r="G3" s="19"/>
      <c r="H3" s="19"/>
      <c r="I3" s="93"/>
      <c r="J3" s="19"/>
      <c r="K3" s="19"/>
      <c r="L3" s="20"/>
      <c r="AT3" s="17" t="s">
        <v>85</v>
      </c>
    </row>
    <row r="4" spans="2:46" ht="24.95" customHeight="1">
      <c r="B4" s="20"/>
      <c r="D4" s="21" t="s">
        <v>94</v>
      </c>
      <c r="L4" s="20"/>
      <c r="M4" s="94" t="s">
        <v>10</v>
      </c>
      <c r="AT4" s="17" t="s">
        <v>3</v>
      </c>
    </row>
    <row r="5" spans="2:46" ht="6.95" customHeight="1">
      <c r="B5" s="20"/>
      <c r="L5" s="20"/>
    </row>
    <row r="6" spans="2:46" ht="12" customHeight="1">
      <c r="B6" s="20"/>
      <c r="D6" s="27" t="s">
        <v>16</v>
      </c>
      <c r="L6" s="20"/>
    </row>
    <row r="7" spans="2:46" ht="23.25" customHeight="1">
      <c r="B7" s="20"/>
      <c r="E7" s="257" t="str">
        <f>'Rekapitulace stavby'!K6</f>
        <v>BÝVALÝ AUGUSTINIÁNSKÝ KLÁŠTER  VE ŠTERNBERKU, PROJEKT OBNOVY A ZÁCHRANY 2020 - ETAPA Č. 6</v>
      </c>
      <c r="F7" s="258"/>
      <c r="G7" s="258"/>
      <c r="H7" s="258"/>
      <c r="L7" s="20"/>
    </row>
    <row r="8" spans="2:46" ht="12" customHeight="1">
      <c r="B8" s="20"/>
      <c r="D8" s="27" t="s">
        <v>95</v>
      </c>
      <c r="L8" s="20"/>
    </row>
    <row r="9" spans="2:46" s="1" customFormat="1" ht="16.5" customHeight="1">
      <c r="B9" s="32"/>
      <c r="E9" s="257" t="s">
        <v>96</v>
      </c>
      <c r="F9" s="256"/>
      <c r="G9" s="256"/>
      <c r="H9" s="256"/>
      <c r="I9" s="95"/>
      <c r="L9" s="32"/>
    </row>
    <row r="10" spans="2:46" s="1" customFormat="1" ht="12" customHeight="1">
      <c r="B10" s="32"/>
      <c r="D10" s="27" t="s">
        <v>97</v>
      </c>
      <c r="I10" s="95"/>
      <c r="L10" s="32"/>
    </row>
    <row r="11" spans="2:46" s="1" customFormat="1" ht="16.5" customHeight="1">
      <c r="B11" s="32"/>
      <c r="E11" s="229" t="s">
        <v>98</v>
      </c>
      <c r="F11" s="256"/>
      <c r="G11" s="256"/>
      <c r="H11" s="256"/>
      <c r="I11" s="95"/>
      <c r="L11" s="32"/>
    </row>
    <row r="12" spans="2:46" s="1" customFormat="1">
      <c r="B12" s="32"/>
      <c r="I12" s="95"/>
      <c r="L12" s="32"/>
    </row>
    <row r="13" spans="2:46" s="1" customFormat="1" ht="12" customHeight="1">
      <c r="B13" s="32"/>
      <c r="D13" s="27" t="s">
        <v>18</v>
      </c>
      <c r="F13" s="25" t="s">
        <v>1</v>
      </c>
      <c r="I13" s="96" t="s">
        <v>19</v>
      </c>
      <c r="J13" s="25" t="s">
        <v>1</v>
      </c>
      <c r="L13" s="32"/>
    </row>
    <row r="14" spans="2:46" s="1" customFormat="1" ht="12" customHeight="1">
      <c r="B14" s="32"/>
      <c r="D14" s="27" t="s">
        <v>20</v>
      </c>
      <c r="F14" s="25" t="s">
        <v>21</v>
      </c>
      <c r="I14" s="96" t="s">
        <v>22</v>
      </c>
      <c r="J14" s="52" t="str">
        <f>'Rekapitulace stavby'!AN8</f>
        <v>3. 11. 2020</v>
      </c>
      <c r="L14" s="32"/>
    </row>
    <row r="15" spans="2:46" s="1" customFormat="1" ht="10.9" customHeight="1">
      <c r="B15" s="32"/>
      <c r="I15" s="95"/>
      <c r="L15" s="32"/>
    </row>
    <row r="16" spans="2:46" s="1" customFormat="1" ht="12" customHeight="1">
      <c r="B16" s="32"/>
      <c r="D16" s="27" t="s">
        <v>24</v>
      </c>
      <c r="I16" s="96" t="s">
        <v>25</v>
      </c>
      <c r="J16" s="25" t="s">
        <v>1</v>
      </c>
      <c r="L16" s="32"/>
    </row>
    <row r="17" spans="2:12" s="1" customFormat="1" ht="18" customHeight="1">
      <c r="B17" s="32"/>
      <c r="E17" s="25" t="s">
        <v>26</v>
      </c>
      <c r="I17" s="96" t="s">
        <v>27</v>
      </c>
      <c r="J17" s="25" t="s">
        <v>1</v>
      </c>
      <c r="L17" s="32"/>
    </row>
    <row r="18" spans="2:12" s="1" customFormat="1" ht="6.95" customHeight="1">
      <c r="B18" s="32"/>
      <c r="I18" s="95"/>
      <c r="L18" s="32"/>
    </row>
    <row r="19" spans="2:12" s="1" customFormat="1" ht="12" customHeight="1">
      <c r="B19" s="32"/>
      <c r="D19" s="27" t="s">
        <v>28</v>
      </c>
      <c r="I19" s="96" t="s">
        <v>25</v>
      </c>
      <c r="J19" s="28" t="str">
        <f>'Rekapitulace stavby'!AN13</f>
        <v>Vyplň údaj</v>
      </c>
      <c r="L19" s="32"/>
    </row>
    <row r="20" spans="2:12" s="1" customFormat="1" ht="18" customHeight="1">
      <c r="B20" s="32"/>
      <c r="E20" s="259" t="str">
        <f>'Rekapitulace stavby'!E14</f>
        <v>Vyplň údaj</v>
      </c>
      <c r="F20" s="248"/>
      <c r="G20" s="248"/>
      <c r="H20" s="248"/>
      <c r="I20" s="96" t="s">
        <v>27</v>
      </c>
      <c r="J20" s="28" t="str">
        <f>'Rekapitulace stavby'!AN14</f>
        <v>Vyplň údaj</v>
      </c>
      <c r="L20" s="32"/>
    </row>
    <row r="21" spans="2:12" s="1" customFormat="1" ht="6.95" customHeight="1">
      <c r="B21" s="32"/>
      <c r="I21" s="95"/>
      <c r="L21" s="32"/>
    </row>
    <row r="22" spans="2:12" s="1" customFormat="1" ht="12" customHeight="1">
      <c r="B22" s="32"/>
      <c r="D22" s="27" t="s">
        <v>30</v>
      </c>
      <c r="I22" s="96" t="s">
        <v>25</v>
      </c>
      <c r="J22" s="25" t="s">
        <v>1</v>
      </c>
      <c r="L22" s="32"/>
    </row>
    <row r="23" spans="2:12" s="1" customFormat="1" ht="18" customHeight="1">
      <c r="B23" s="32"/>
      <c r="E23" s="25" t="s">
        <v>31</v>
      </c>
      <c r="I23" s="96" t="s">
        <v>27</v>
      </c>
      <c r="J23" s="25" t="s">
        <v>1</v>
      </c>
      <c r="L23" s="32"/>
    </row>
    <row r="24" spans="2:12" s="1" customFormat="1" ht="6.95" customHeight="1">
      <c r="B24" s="32"/>
      <c r="I24" s="95"/>
      <c r="L24" s="32"/>
    </row>
    <row r="25" spans="2:12" s="1" customFormat="1" ht="12" customHeight="1">
      <c r="B25" s="32"/>
      <c r="D25" s="27" t="s">
        <v>33</v>
      </c>
      <c r="I25" s="96" t="s">
        <v>25</v>
      </c>
      <c r="J25" s="25" t="s">
        <v>1</v>
      </c>
      <c r="L25" s="32"/>
    </row>
    <row r="26" spans="2:12" s="1" customFormat="1" ht="18" customHeight="1">
      <c r="B26" s="32"/>
      <c r="E26" s="25" t="s">
        <v>34</v>
      </c>
      <c r="I26" s="96" t="s">
        <v>27</v>
      </c>
      <c r="J26" s="25" t="s">
        <v>1</v>
      </c>
      <c r="L26" s="32"/>
    </row>
    <row r="27" spans="2:12" s="1" customFormat="1" ht="6.95" customHeight="1">
      <c r="B27" s="32"/>
      <c r="I27" s="95"/>
      <c r="L27" s="32"/>
    </row>
    <row r="28" spans="2:12" s="1" customFormat="1" ht="12" customHeight="1">
      <c r="B28" s="32"/>
      <c r="D28" s="27" t="s">
        <v>35</v>
      </c>
      <c r="I28" s="95"/>
      <c r="L28" s="32"/>
    </row>
    <row r="29" spans="2:12" s="7" customFormat="1" ht="16.5" customHeight="1">
      <c r="B29" s="97"/>
      <c r="E29" s="252" t="s">
        <v>1</v>
      </c>
      <c r="F29" s="252"/>
      <c r="G29" s="252"/>
      <c r="H29" s="252"/>
      <c r="I29" s="98"/>
      <c r="L29" s="97"/>
    </row>
    <row r="30" spans="2:12" s="1" customFormat="1" ht="6.95" customHeight="1">
      <c r="B30" s="32"/>
      <c r="I30" s="95"/>
      <c r="L30" s="32"/>
    </row>
    <row r="31" spans="2:12" s="1" customFormat="1" ht="6.95" customHeight="1">
      <c r="B31" s="32"/>
      <c r="D31" s="53"/>
      <c r="E31" s="53"/>
      <c r="F31" s="53"/>
      <c r="G31" s="53"/>
      <c r="H31" s="53"/>
      <c r="I31" s="99"/>
      <c r="J31" s="53"/>
      <c r="K31" s="53"/>
      <c r="L31" s="32"/>
    </row>
    <row r="32" spans="2:12" s="1" customFormat="1" ht="25.35" customHeight="1">
      <c r="B32" s="32"/>
      <c r="D32" s="100" t="s">
        <v>36</v>
      </c>
      <c r="I32" s="95"/>
      <c r="J32" s="65">
        <f>ROUND(J136, 2)</f>
        <v>0</v>
      </c>
      <c r="L32" s="32"/>
    </row>
    <row r="33" spans="2:12" s="1" customFormat="1" ht="6.95" customHeight="1">
      <c r="B33" s="32"/>
      <c r="D33" s="53"/>
      <c r="E33" s="53"/>
      <c r="F33" s="53"/>
      <c r="G33" s="53"/>
      <c r="H33" s="53"/>
      <c r="I33" s="99"/>
      <c r="J33" s="53"/>
      <c r="K33" s="53"/>
      <c r="L33" s="32"/>
    </row>
    <row r="34" spans="2:12" s="1" customFormat="1" ht="14.45" customHeight="1">
      <c r="B34" s="32"/>
      <c r="F34" s="35" t="s">
        <v>38</v>
      </c>
      <c r="I34" s="101" t="s">
        <v>37</v>
      </c>
      <c r="J34" s="35" t="s">
        <v>39</v>
      </c>
      <c r="L34" s="32"/>
    </row>
    <row r="35" spans="2:12" s="1" customFormat="1" ht="14.45" customHeight="1">
      <c r="B35" s="32"/>
      <c r="D35" s="102" t="s">
        <v>40</v>
      </c>
      <c r="E35" s="27" t="s">
        <v>41</v>
      </c>
      <c r="F35" s="85">
        <f>ROUND((SUM(BE136:BE639)),  2)</f>
        <v>0</v>
      </c>
      <c r="I35" s="103">
        <v>0.21</v>
      </c>
      <c r="J35" s="85">
        <f>ROUND(((SUM(BE136:BE639))*I35),  2)</f>
        <v>0</v>
      </c>
      <c r="L35" s="32"/>
    </row>
    <row r="36" spans="2:12" s="1" customFormat="1" ht="14.45" customHeight="1">
      <c r="B36" s="32"/>
      <c r="E36" s="27" t="s">
        <v>42</v>
      </c>
      <c r="F36" s="85">
        <f>ROUND((SUM(BF136:BF639)),  2)</f>
        <v>0</v>
      </c>
      <c r="I36" s="103">
        <v>0.15</v>
      </c>
      <c r="J36" s="85">
        <f>ROUND(((SUM(BF136:BF639))*I36),  2)</f>
        <v>0</v>
      </c>
      <c r="L36" s="32"/>
    </row>
    <row r="37" spans="2:12" s="1" customFormat="1" ht="14.45" hidden="1" customHeight="1">
      <c r="B37" s="32"/>
      <c r="E37" s="27" t="s">
        <v>43</v>
      </c>
      <c r="F37" s="85">
        <f>ROUND((SUM(BG136:BG639)),  2)</f>
        <v>0</v>
      </c>
      <c r="I37" s="103">
        <v>0.21</v>
      </c>
      <c r="J37" s="85">
        <f>0</f>
        <v>0</v>
      </c>
      <c r="L37" s="32"/>
    </row>
    <row r="38" spans="2:12" s="1" customFormat="1" ht="14.45" hidden="1" customHeight="1">
      <c r="B38" s="32"/>
      <c r="E38" s="27" t="s">
        <v>44</v>
      </c>
      <c r="F38" s="85">
        <f>ROUND((SUM(BH136:BH639)),  2)</f>
        <v>0</v>
      </c>
      <c r="I38" s="103">
        <v>0.15</v>
      </c>
      <c r="J38" s="85">
        <f>0</f>
        <v>0</v>
      </c>
      <c r="L38" s="32"/>
    </row>
    <row r="39" spans="2:12" s="1" customFormat="1" ht="14.45" hidden="1" customHeight="1">
      <c r="B39" s="32"/>
      <c r="E39" s="27" t="s">
        <v>45</v>
      </c>
      <c r="F39" s="85">
        <f>ROUND((SUM(BI136:BI639)),  2)</f>
        <v>0</v>
      </c>
      <c r="I39" s="103">
        <v>0</v>
      </c>
      <c r="J39" s="85">
        <f>0</f>
        <v>0</v>
      </c>
      <c r="L39" s="32"/>
    </row>
    <row r="40" spans="2:12" s="1" customFormat="1" ht="6.95" customHeight="1">
      <c r="B40" s="32"/>
      <c r="I40" s="95"/>
      <c r="L40" s="32"/>
    </row>
    <row r="41" spans="2:12" s="1" customFormat="1" ht="25.35" customHeight="1">
      <c r="B41" s="32"/>
      <c r="C41" s="104"/>
      <c r="D41" s="105" t="s">
        <v>46</v>
      </c>
      <c r="E41" s="56"/>
      <c r="F41" s="56"/>
      <c r="G41" s="106" t="s">
        <v>47</v>
      </c>
      <c r="H41" s="107" t="s">
        <v>48</v>
      </c>
      <c r="I41" s="108"/>
      <c r="J41" s="109">
        <f>SUM(J32:J39)</f>
        <v>0</v>
      </c>
      <c r="K41" s="110"/>
      <c r="L41" s="32"/>
    </row>
    <row r="42" spans="2:12" s="1" customFormat="1" ht="14.45" customHeight="1">
      <c r="B42" s="32"/>
      <c r="I42" s="95"/>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111"/>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12" t="s">
        <v>52</v>
      </c>
      <c r="G61" s="43" t="s">
        <v>51</v>
      </c>
      <c r="H61" s="34"/>
      <c r="I61" s="113"/>
      <c r="J61" s="11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111"/>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12" t="s">
        <v>52</v>
      </c>
      <c r="G76" s="43" t="s">
        <v>51</v>
      </c>
      <c r="H76" s="34"/>
      <c r="I76" s="113"/>
      <c r="J76" s="114" t="s">
        <v>52</v>
      </c>
      <c r="K76" s="34"/>
      <c r="L76" s="32"/>
    </row>
    <row r="77" spans="2:12" s="1" customFormat="1" ht="14.45" customHeight="1">
      <c r="B77" s="44"/>
      <c r="C77" s="45"/>
      <c r="D77" s="45"/>
      <c r="E77" s="45"/>
      <c r="F77" s="45"/>
      <c r="G77" s="45"/>
      <c r="H77" s="45"/>
      <c r="I77" s="115"/>
      <c r="J77" s="45"/>
      <c r="K77" s="45"/>
      <c r="L77" s="32"/>
    </row>
    <row r="81" spans="2:12" s="1" customFormat="1" ht="6.95" customHeight="1">
      <c r="B81" s="46"/>
      <c r="C81" s="47"/>
      <c r="D81" s="47"/>
      <c r="E81" s="47"/>
      <c r="F81" s="47"/>
      <c r="G81" s="47"/>
      <c r="H81" s="47"/>
      <c r="I81" s="116"/>
      <c r="J81" s="47"/>
      <c r="K81" s="47"/>
      <c r="L81" s="32"/>
    </row>
    <row r="82" spans="2:12" s="1" customFormat="1" ht="24.95" customHeight="1">
      <c r="B82" s="32"/>
      <c r="C82" s="21" t="s">
        <v>99</v>
      </c>
      <c r="I82" s="95"/>
      <c r="L82" s="32"/>
    </row>
    <row r="83" spans="2:12" s="1" customFormat="1" ht="6.95" customHeight="1">
      <c r="B83" s="32"/>
      <c r="I83" s="95"/>
      <c r="L83" s="32"/>
    </row>
    <row r="84" spans="2:12" s="1" customFormat="1" ht="12" customHeight="1">
      <c r="B84" s="32"/>
      <c r="C84" s="27" t="s">
        <v>16</v>
      </c>
      <c r="I84" s="95"/>
      <c r="L84" s="32"/>
    </row>
    <row r="85" spans="2:12" s="1" customFormat="1" ht="23.25" customHeight="1">
      <c r="B85" s="32"/>
      <c r="E85" s="257" t="str">
        <f>E7</f>
        <v>BÝVALÝ AUGUSTINIÁNSKÝ KLÁŠTER  VE ŠTERNBERKU, PROJEKT OBNOVY A ZÁCHRANY 2020 - ETAPA Č. 6</v>
      </c>
      <c r="F85" s="258"/>
      <c r="G85" s="258"/>
      <c r="H85" s="258"/>
      <c r="I85" s="95"/>
      <c r="L85" s="32"/>
    </row>
    <row r="86" spans="2:12" ht="12" customHeight="1">
      <c r="B86" s="20"/>
      <c r="C86" s="27" t="s">
        <v>95</v>
      </c>
      <c r="L86" s="20"/>
    </row>
    <row r="87" spans="2:12" s="1" customFormat="1" ht="16.5" customHeight="1">
      <c r="B87" s="32"/>
      <c r="E87" s="257" t="s">
        <v>96</v>
      </c>
      <c r="F87" s="256"/>
      <c r="G87" s="256"/>
      <c r="H87" s="256"/>
      <c r="I87" s="95"/>
      <c r="L87" s="32"/>
    </row>
    <row r="88" spans="2:12" s="1" customFormat="1" ht="12" customHeight="1">
      <c r="B88" s="32"/>
      <c r="C88" s="27" t="s">
        <v>97</v>
      </c>
      <c r="I88" s="95"/>
      <c r="L88" s="32"/>
    </row>
    <row r="89" spans="2:12" s="1" customFormat="1" ht="16.5" customHeight="1">
      <c r="B89" s="32"/>
      <c r="E89" s="229" t="str">
        <f>E11</f>
        <v>06 - Architektonicko stavební řešení - východní fasáda - etapa č. 6</v>
      </c>
      <c r="F89" s="256"/>
      <c r="G89" s="256"/>
      <c r="H89" s="256"/>
      <c r="I89" s="95"/>
      <c r="L89" s="32"/>
    </row>
    <row r="90" spans="2:12" s="1" customFormat="1" ht="6.95" customHeight="1">
      <c r="B90" s="32"/>
      <c r="I90" s="95"/>
      <c r="L90" s="32"/>
    </row>
    <row r="91" spans="2:12" s="1" customFormat="1" ht="12" customHeight="1">
      <c r="B91" s="32"/>
      <c r="C91" s="27" t="s">
        <v>20</v>
      </c>
      <c r="F91" s="25" t="str">
        <f>F14</f>
        <v>Šternberk</v>
      </c>
      <c r="I91" s="96" t="s">
        <v>22</v>
      </c>
      <c r="J91" s="52" t="str">
        <f>IF(J14="","",J14)</f>
        <v>3. 11. 2020</v>
      </c>
      <c r="L91" s="32"/>
    </row>
    <row r="92" spans="2:12" s="1" customFormat="1" ht="6.95" customHeight="1">
      <c r="B92" s="32"/>
      <c r="I92" s="95"/>
      <c r="L92" s="32"/>
    </row>
    <row r="93" spans="2:12" s="1" customFormat="1" ht="25.7" customHeight="1">
      <c r="B93" s="32"/>
      <c r="C93" s="27" t="s">
        <v>24</v>
      </c>
      <c r="F93" s="25" t="str">
        <f>E17</f>
        <v>Město Šternberk</v>
      </c>
      <c r="I93" s="96" t="s">
        <v>30</v>
      </c>
      <c r="J93" s="30" t="str">
        <f>E23</f>
        <v>Atelier Polách &amp; Bravenec s.r.o.</v>
      </c>
      <c r="L93" s="32"/>
    </row>
    <row r="94" spans="2:12" s="1" customFormat="1" ht="15.2" customHeight="1">
      <c r="B94" s="32"/>
      <c r="C94" s="27" t="s">
        <v>28</v>
      </c>
      <c r="F94" s="25" t="str">
        <f>IF(E20="","",E20)</f>
        <v>Vyplň údaj</v>
      </c>
      <c r="I94" s="96" t="s">
        <v>33</v>
      </c>
      <c r="J94" s="30" t="str">
        <f>E26</f>
        <v>Zdeněk Závodník</v>
      </c>
      <c r="L94" s="32"/>
    </row>
    <row r="95" spans="2:12" s="1" customFormat="1" ht="10.35" customHeight="1">
      <c r="B95" s="32"/>
      <c r="I95" s="95"/>
      <c r="L95" s="32"/>
    </row>
    <row r="96" spans="2:12" s="1" customFormat="1" ht="29.25" customHeight="1">
      <c r="B96" s="32"/>
      <c r="C96" s="117" t="s">
        <v>100</v>
      </c>
      <c r="D96" s="104"/>
      <c r="E96" s="104"/>
      <c r="F96" s="104"/>
      <c r="G96" s="104"/>
      <c r="H96" s="104"/>
      <c r="I96" s="118"/>
      <c r="J96" s="119" t="s">
        <v>101</v>
      </c>
      <c r="K96" s="104"/>
      <c r="L96" s="32"/>
    </row>
    <row r="97" spans="2:47" s="1" customFormat="1" ht="10.35" customHeight="1">
      <c r="B97" s="32"/>
      <c r="I97" s="95"/>
      <c r="L97" s="32"/>
    </row>
    <row r="98" spans="2:47" s="1" customFormat="1" ht="22.9" customHeight="1">
      <c r="B98" s="32"/>
      <c r="C98" s="120" t="s">
        <v>102</v>
      </c>
      <c r="I98" s="95"/>
      <c r="J98" s="65">
        <f>J136</f>
        <v>0</v>
      </c>
      <c r="L98" s="32"/>
      <c r="AU98" s="17" t="s">
        <v>103</v>
      </c>
    </row>
    <row r="99" spans="2:47" s="8" customFormat="1" ht="24.95" customHeight="1">
      <c r="B99" s="121"/>
      <c r="D99" s="122" t="s">
        <v>104</v>
      </c>
      <c r="E99" s="123"/>
      <c r="F99" s="123"/>
      <c r="G99" s="123"/>
      <c r="H99" s="123"/>
      <c r="I99" s="124"/>
      <c r="J99" s="125">
        <f>J137</f>
        <v>0</v>
      </c>
      <c r="L99" s="121"/>
    </row>
    <row r="100" spans="2:47" s="9" customFormat="1" ht="19.899999999999999" customHeight="1">
      <c r="B100" s="126"/>
      <c r="D100" s="127" t="s">
        <v>105</v>
      </c>
      <c r="E100" s="128"/>
      <c r="F100" s="128"/>
      <c r="G100" s="128"/>
      <c r="H100" s="128"/>
      <c r="I100" s="129"/>
      <c r="J100" s="130">
        <f>J138</f>
        <v>0</v>
      </c>
      <c r="L100" s="126"/>
    </row>
    <row r="101" spans="2:47" s="9" customFormat="1" ht="19.899999999999999" customHeight="1">
      <c r="B101" s="126"/>
      <c r="D101" s="127" t="s">
        <v>106</v>
      </c>
      <c r="E101" s="128"/>
      <c r="F101" s="128"/>
      <c r="G101" s="128"/>
      <c r="H101" s="128"/>
      <c r="I101" s="129"/>
      <c r="J101" s="130">
        <f>J200</f>
        <v>0</v>
      </c>
      <c r="L101" s="126"/>
    </row>
    <row r="102" spans="2:47" s="9" customFormat="1" ht="19.899999999999999" customHeight="1">
      <c r="B102" s="126"/>
      <c r="D102" s="127" t="s">
        <v>107</v>
      </c>
      <c r="E102" s="128"/>
      <c r="F102" s="128"/>
      <c r="G102" s="128"/>
      <c r="H102" s="128"/>
      <c r="I102" s="129"/>
      <c r="J102" s="130">
        <f>J231</f>
        <v>0</v>
      </c>
      <c r="L102" s="126"/>
    </row>
    <row r="103" spans="2:47" s="9" customFormat="1" ht="19.899999999999999" customHeight="1">
      <c r="B103" s="126"/>
      <c r="D103" s="127" t="s">
        <v>108</v>
      </c>
      <c r="E103" s="128"/>
      <c r="F103" s="128"/>
      <c r="G103" s="128"/>
      <c r="H103" s="128"/>
      <c r="I103" s="129"/>
      <c r="J103" s="130">
        <f>J240</f>
        <v>0</v>
      </c>
      <c r="L103" s="126"/>
    </row>
    <row r="104" spans="2:47" s="9" customFormat="1" ht="19.899999999999999" customHeight="1">
      <c r="B104" s="126"/>
      <c r="D104" s="127" t="s">
        <v>109</v>
      </c>
      <c r="E104" s="128"/>
      <c r="F104" s="128"/>
      <c r="G104" s="128"/>
      <c r="H104" s="128"/>
      <c r="I104" s="129"/>
      <c r="J104" s="130">
        <f>J369</f>
        <v>0</v>
      </c>
      <c r="L104" s="126"/>
    </row>
    <row r="105" spans="2:47" s="9" customFormat="1" ht="19.899999999999999" customHeight="1">
      <c r="B105" s="126"/>
      <c r="D105" s="127" t="s">
        <v>110</v>
      </c>
      <c r="E105" s="128"/>
      <c r="F105" s="128"/>
      <c r="G105" s="128"/>
      <c r="H105" s="128"/>
      <c r="I105" s="129"/>
      <c r="J105" s="130">
        <f>J498</f>
        <v>0</v>
      </c>
      <c r="L105" s="126"/>
    </row>
    <row r="106" spans="2:47" s="9" customFormat="1" ht="19.899999999999999" customHeight="1">
      <c r="B106" s="126"/>
      <c r="D106" s="127" t="s">
        <v>111</v>
      </c>
      <c r="E106" s="128"/>
      <c r="F106" s="128"/>
      <c r="G106" s="128"/>
      <c r="H106" s="128"/>
      <c r="I106" s="129"/>
      <c r="J106" s="130">
        <f>J512</f>
        <v>0</v>
      </c>
      <c r="L106" s="126"/>
    </row>
    <row r="107" spans="2:47" s="8" customFormat="1" ht="24.95" customHeight="1">
      <c r="B107" s="121"/>
      <c r="D107" s="122" t="s">
        <v>112</v>
      </c>
      <c r="E107" s="123"/>
      <c r="F107" s="123"/>
      <c r="G107" s="123"/>
      <c r="H107" s="123"/>
      <c r="I107" s="124"/>
      <c r="J107" s="125">
        <f>J518</f>
        <v>0</v>
      </c>
      <c r="L107" s="121"/>
    </row>
    <row r="108" spans="2:47" s="9" customFormat="1" ht="19.899999999999999" customHeight="1">
      <c r="B108" s="126"/>
      <c r="D108" s="127" t="s">
        <v>113</v>
      </c>
      <c r="E108" s="128"/>
      <c r="F108" s="128"/>
      <c r="G108" s="128"/>
      <c r="H108" s="128"/>
      <c r="I108" s="129"/>
      <c r="J108" s="130">
        <f>J519</f>
        <v>0</v>
      </c>
      <c r="L108" s="126"/>
    </row>
    <row r="109" spans="2:47" s="9" customFormat="1" ht="19.899999999999999" customHeight="1">
      <c r="B109" s="126"/>
      <c r="D109" s="127" t="s">
        <v>114</v>
      </c>
      <c r="E109" s="128"/>
      <c r="F109" s="128"/>
      <c r="G109" s="128"/>
      <c r="H109" s="128"/>
      <c r="I109" s="129"/>
      <c r="J109" s="130">
        <f>J538</f>
        <v>0</v>
      </c>
      <c r="L109" s="126"/>
    </row>
    <row r="110" spans="2:47" s="9" customFormat="1" ht="19.899999999999999" customHeight="1">
      <c r="B110" s="126"/>
      <c r="D110" s="127" t="s">
        <v>115</v>
      </c>
      <c r="E110" s="128"/>
      <c r="F110" s="128"/>
      <c r="G110" s="128"/>
      <c r="H110" s="128"/>
      <c r="I110" s="129"/>
      <c r="J110" s="130">
        <f>J570</f>
        <v>0</v>
      </c>
      <c r="L110" s="126"/>
    </row>
    <row r="111" spans="2:47" s="9" customFormat="1" ht="19.899999999999999" customHeight="1">
      <c r="B111" s="126"/>
      <c r="D111" s="127" t="s">
        <v>116</v>
      </c>
      <c r="E111" s="128"/>
      <c r="F111" s="128"/>
      <c r="G111" s="128"/>
      <c r="H111" s="128"/>
      <c r="I111" s="129"/>
      <c r="J111" s="130">
        <f>J588</f>
        <v>0</v>
      </c>
      <c r="L111" s="126"/>
    </row>
    <row r="112" spans="2:47" s="8" customFormat="1" ht="24.95" customHeight="1">
      <c r="B112" s="121"/>
      <c r="D112" s="122" t="s">
        <v>117</v>
      </c>
      <c r="E112" s="123"/>
      <c r="F112" s="123"/>
      <c r="G112" s="123"/>
      <c r="H112" s="123"/>
      <c r="I112" s="124"/>
      <c r="J112" s="125">
        <f>J615</f>
        <v>0</v>
      </c>
      <c r="L112" s="121"/>
    </row>
    <row r="113" spans="2:12" s="9" customFormat="1" ht="19.899999999999999" customHeight="1">
      <c r="B113" s="126"/>
      <c r="D113" s="127" t="s">
        <v>118</v>
      </c>
      <c r="E113" s="128"/>
      <c r="F113" s="128"/>
      <c r="G113" s="128"/>
      <c r="H113" s="128"/>
      <c r="I113" s="129"/>
      <c r="J113" s="130">
        <f>J616</f>
        <v>0</v>
      </c>
      <c r="L113" s="126"/>
    </row>
    <row r="114" spans="2:12" s="8" customFormat="1" ht="24.95" customHeight="1">
      <c r="B114" s="121"/>
      <c r="D114" s="122" t="s">
        <v>119</v>
      </c>
      <c r="E114" s="123"/>
      <c r="F114" s="123"/>
      <c r="G114" s="123"/>
      <c r="H114" s="123"/>
      <c r="I114" s="124"/>
      <c r="J114" s="125">
        <f>J631</f>
        <v>0</v>
      </c>
      <c r="L114" s="121"/>
    </row>
    <row r="115" spans="2:12" s="1" customFormat="1" ht="21.75" customHeight="1">
      <c r="B115" s="32"/>
      <c r="I115" s="95"/>
      <c r="L115" s="32"/>
    </row>
    <row r="116" spans="2:12" s="1" customFormat="1" ht="6.95" customHeight="1">
      <c r="B116" s="44"/>
      <c r="C116" s="45"/>
      <c r="D116" s="45"/>
      <c r="E116" s="45"/>
      <c r="F116" s="45"/>
      <c r="G116" s="45"/>
      <c r="H116" s="45"/>
      <c r="I116" s="115"/>
      <c r="J116" s="45"/>
      <c r="K116" s="45"/>
      <c r="L116" s="32"/>
    </row>
    <row r="120" spans="2:12" s="1" customFormat="1" ht="6.95" customHeight="1">
      <c r="B120" s="46"/>
      <c r="C120" s="47"/>
      <c r="D120" s="47"/>
      <c r="E120" s="47"/>
      <c r="F120" s="47"/>
      <c r="G120" s="47"/>
      <c r="H120" s="47"/>
      <c r="I120" s="116"/>
      <c r="J120" s="47"/>
      <c r="K120" s="47"/>
      <c r="L120" s="32"/>
    </row>
    <row r="121" spans="2:12" s="1" customFormat="1" ht="24.95" customHeight="1">
      <c r="B121" s="32"/>
      <c r="C121" s="21" t="s">
        <v>120</v>
      </c>
      <c r="I121" s="95"/>
      <c r="L121" s="32"/>
    </row>
    <row r="122" spans="2:12" s="1" customFormat="1" ht="6.95" customHeight="1">
      <c r="B122" s="32"/>
      <c r="I122" s="95"/>
      <c r="L122" s="32"/>
    </row>
    <row r="123" spans="2:12" s="1" customFormat="1" ht="12" customHeight="1">
      <c r="B123" s="32"/>
      <c r="C123" s="27" t="s">
        <v>16</v>
      </c>
      <c r="I123" s="95"/>
      <c r="L123" s="32"/>
    </row>
    <row r="124" spans="2:12" s="1" customFormat="1" ht="23.25" customHeight="1">
      <c r="B124" s="32"/>
      <c r="E124" s="257" t="str">
        <f>E7</f>
        <v>BÝVALÝ AUGUSTINIÁNSKÝ KLÁŠTER  VE ŠTERNBERKU, PROJEKT OBNOVY A ZÁCHRANY 2020 - ETAPA Č. 6</v>
      </c>
      <c r="F124" s="258"/>
      <c r="G124" s="258"/>
      <c r="H124" s="258"/>
      <c r="I124" s="95"/>
      <c r="L124" s="32"/>
    </row>
    <row r="125" spans="2:12" ht="12" customHeight="1">
      <c r="B125" s="20"/>
      <c r="C125" s="27" t="s">
        <v>95</v>
      </c>
      <c r="L125" s="20"/>
    </row>
    <row r="126" spans="2:12" s="1" customFormat="1" ht="16.5" customHeight="1">
      <c r="B126" s="32"/>
      <c r="E126" s="257" t="s">
        <v>96</v>
      </c>
      <c r="F126" s="256"/>
      <c r="G126" s="256"/>
      <c r="H126" s="256"/>
      <c r="I126" s="95"/>
      <c r="L126" s="32"/>
    </row>
    <row r="127" spans="2:12" s="1" customFormat="1" ht="12" customHeight="1">
      <c r="B127" s="32"/>
      <c r="C127" s="27" t="s">
        <v>97</v>
      </c>
      <c r="I127" s="95"/>
      <c r="L127" s="32"/>
    </row>
    <row r="128" spans="2:12" s="1" customFormat="1" ht="16.5" customHeight="1">
      <c r="B128" s="32"/>
      <c r="E128" s="229" t="str">
        <f>E11</f>
        <v>06 - Architektonicko stavební řešení - východní fasáda - etapa č. 6</v>
      </c>
      <c r="F128" s="256"/>
      <c r="G128" s="256"/>
      <c r="H128" s="256"/>
      <c r="I128" s="95"/>
      <c r="L128" s="32"/>
    </row>
    <row r="129" spans="2:65" s="1" customFormat="1" ht="6.95" customHeight="1">
      <c r="B129" s="32"/>
      <c r="I129" s="95"/>
      <c r="L129" s="32"/>
    </row>
    <row r="130" spans="2:65" s="1" customFormat="1" ht="12" customHeight="1">
      <c r="B130" s="32"/>
      <c r="C130" s="27" t="s">
        <v>20</v>
      </c>
      <c r="F130" s="25" t="str">
        <f>F14</f>
        <v>Šternberk</v>
      </c>
      <c r="I130" s="96" t="s">
        <v>22</v>
      </c>
      <c r="J130" s="52" t="str">
        <f>IF(J14="","",J14)</f>
        <v>3. 11. 2020</v>
      </c>
      <c r="L130" s="32"/>
    </row>
    <row r="131" spans="2:65" s="1" customFormat="1" ht="6.95" customHeight="1">
      <c r="B131" s="32"/>
      <c r="I131" s="95"/>
      <c r="L131" s="32"/>
    </row>
    <row r="132" spans="2:65" s="1" customFormat="1" ht="25.7" customHeight="1">
      <c r="B132" s="32"/>
      <c r="C132" s="27" t="s">
        <v>24</v>
      </c>
      <c r="F132" s="25" t="str">
        <f>E17</f>
        <v>Město Šternberk</v>
      </c>
      <c r="I132" s="96" t="s">
        <v>30</v>
      </c>
      <c r="J132" s="30" t="str">
        <f>E23</f>
        <v>Atelier Polách &amp; Bravenec s.r.o.</v>
      </c>
      <c r="L132" s="32"/>
    </row>
    <row r="133" spans="2:65" s="1" customFormat="1" ht="15.2" customHeight="1">
      <c r="B133" s="32"/>
      <c r="C133" s="27" t="s">
        <v>28</v>
      </c>
      <c r="F133" s="25" t="str">
        <f>IF(E20="","",E20)</f>
        <v>Vyplň údaj</v>
      </c>
      <c r="I133" s="96" t="s">
        <v>33</v>
      </c>
      <c r="J133" s="30" t="str">
        <f>E26</f>
        <v>Zdeněk Závodník</v>
      </c>
      <c r="L133" s="32"/>
    </row>
    <row r="134" spans="2:65" s="1" customFormat="1" ht="10.35" customHeight="1">
      <c r="B134" s="32"/>
      <c r="I134" s="95"/>
      <c r="L134" s="32"/>
    </row>
    <row r="135" spans="2:65" s="10" customFormat="1" ht="29.25" customHeight="1">
      <c r="B135" s="131"/>
      <c r="C135" s="132" t="s">
        <v>121</v>
      </c>
      <c r="D135" s="133" t="s">
        <v>61</v>
      </c>
      <c r="E135" s="133" t="s">
        <v>57</v>
      </c>
      <c r="F135" s="133" t="s">
        <v>58</v>
      </c>
      <c r="G135" s="133" t="s">
        <v>122</v>
      </c>
      <c r="H135" s="133" t="s">
        <v>123</v>
      </c>
      <c r="I135" s="134" t="s">
        <v>124</v>
      </c>
      <c r="J135" s="133" t="s">
        <v>101</v>
      </c>
      <c r="K135" s="135" t="s">
        <v>125</v>
      </c>
      <c r="L135" s="131"/>
      <c r="M135" s="58" t="s">
        <v>1</v>
      </c>
      <c r="N135" s="59" t="s">
        <v>40</v>
      </c>
      <c r="O135" s="59" t="s">
        <v>126</v>
      </c>
      <c r="P135" s="59" t="s">
        <v>127</v>
      </c>
      <c r="Q135" s="59" t="s">
        <v>128</v>
      </c>
      <c r="R135" s="59" t="s">
        <v>129</v>
      </c>
      <c r="S135" s="59" t="s">
        <v>130</v>
      </c>
      <c r="T135" s="60" t="s">
        <v>131</v>
      </c>
    </row>
    <row r="136" spans="2:65" s="1" customFormat="1" ht="22.9" customHeight="1">
      <c r="B136" s="32"/>
      <c r="C136" s="63" t="s">
        <v>132</v>
      </c>
      <c r="I136" s="95"/>
      <c r="J136" s="136">
        <f>BK136</f>
        <v>0</v>
      </c>
      <c r="L136" s="32"/>
      <c r="M136" s="61"/>
      <c r="N136" s="53"/>
      <c r="O136" s="53"/>
      <c r="P136" s="137">
        <f>P137+P518+P615+P631</f>
        <v>0</v>
      </c>
      <c r="Q136" s="53"/>
      <c r="R136" s="137">
        <f>R137+R518+R615+R631</f>
        <v>47.958776889999996</v>
      </c>
      <c r="S136" s="53"/>
      <c r="T136" s="138">
        <f>T137+T518+T615+T631</f>
        <v>27.721512000000004</v>
      </c>
      <c r="AT136" s="17" t="s">
        <v>75</v>
      </c>
      <c r="AU136" s="17" t="s">
        <v>103</v>
      </c>
      <c r="BK136" s="139">
        <f>BK137+BK518+BK615+BK631</f>
        <v>0</v>
      </c>
    </row>
    <row r="137" spans="2:65" s="11" customFormat="1" ht="25.9" customHeight="1">
      <c r="B137" s="140"/>
      <c r="D137" s="141" t="s">
        <v>75</v>
      </c>
      <c r="E137" s="142" t="s">
        <v>133</v>
      </c>
      <c r="F137" s="142" t="s">
        <v>134</v>
      </c>
      <c r="I137" s="143"/>
      <c r="J137" s="144">
        <f>BK137</f>
        <v>0</v>
      </c>
      <c r="L137" s="140"/>
      <c r="M137" s="145"/>
      <c r="P137" s="146">
        <f>P138+P200+P231+P240+P369+P498+P512</f>
        <v>0</v>
      </c>
      <c r="R137" s="146">
        <f>R138+R200+R231+R240+R369+R498+R512</f>
        <v>47.407683289999994</v>
      </c>
      <c r="T137" s="147">
        <f>T138+T200+T231+T240+T369+T498+T512</f>
        <v>27.603352000000005</v>
      </c>
      <c r="AR137" s="141" t="s">
        <v>83</v>
      </c>
      <c r="AT137" s="148" t="s">
        <v>75</v>
      </c>
      <c r="AU137" s="148" t="s">
        <v>76</v>
      </c>
      <c r="AY137" s="141" t="s">
        <v>135</v>
      </c>
      <c r="BK137" s="149">
        <f>BK138+BK200+BK231+BK240+BK369+BK498+BK512</f>
        <v>0</v>
      </c>
    </row>
    <row r="138" spans="2:65" s="11" customFormat="1" ht="22.9" customHeight="1">
      <c r="B138" s="140"/>
      <c r="D138" s="141" t="s">
        <v>75</v>
      </c>
      <c r="E138" s="150" t="s">
        <v>83</v>
      </c>
      <c r="F138" s="150" t="s">
        <v>136</v>
      </c>
      <c r="I138" s="143"/>
      <c r="J138" s="151">
        <f>BK138</f>
        <v>0</v>
      </c>
      <c r="L138" s="140"/>
      <c r="M138" s="145"/>
      <c r="P138" s="146">
        <f>SUM(P139:P199)</f>
        <v>0</v>
      </c>
      <c r="R138" s="146">
        <f>SUM(R139:R199)</f>
        <v>0</v>
      </c>
      <c r="T138" s="147">
        <f>SUM(T139:T199)</f>
        <v>0</v>
      </c>
      <c r="AR138" s="141" t="s">
        <v>83</v>
      </c>
      <c r="AT138" s="148" t="s">
        <v>75</v>
      </c>
      <c r="AU138" s="148" t="s">
        <v>83</v>
      </c>
      <c r="AY138" s="141" t="s">
        <v>135</v>
      </c>
      <c r="BK138" s="149">
        <f>SUM(BK139:BK199)</f>
        <v>0</v>
      </c>
    </row>
    <row r="139" spans="2:65" s="1" customFormat="1" ht="21.75" customHeight="1">
      <c r="B139" s="152"/>
      <c r="C139" s="153" t="s">
        <v>83</v>
      </c>
      <c r="D139" s="153" t="s">
        <v>137</v>
      </c>
      <c r="E139" s="154" t="s">
        <v>138</v>
      </c>
      <c r="F139" s="155" t="s">
        <v>139</v>
      </c>
      <c r="G139" s="156" t="s">
        <v>140</v>
      </c>
      <c r="H139" s="157">
        <v>7.92</v>
      </c>
      <c r="I139" s="158"/>
      <c r="J139" s="159">
        <f>ROUND(I139*H139,2)</f>
        <v>0</v>
      </c>
      <c r="K139" s="155" t="s">
        <v>141</v>
      </c>
      <c r="L139" s="32"/>
      <c r="M139" s="160" t="s">
        <v>1</v>
      </c>
      <c r="N139" s="161" t="s">
        <v>41</v>
      </c>
      <c r="P139" s="162">
        <f>O139*H139</f>
        <v>0</v>
      </c>
      <c r="Q139" s="162">
        <v>0</v>
      </c>
      <c r="R139" s="162">
        <f>Q139*H139</f>
        <v>0</v>
      </c>
      <c r="S139" s="162">
        <v>0</v>
      </c>
      <c r="T139" s="163">
        <f>S139*H139</f>
        <v>0</v>
      </c>
      <c r="AR139" s="164" t="s">
        <v>142</v>
      </c>
      <c r="AT139" s="164" t="s">
        <v>137</v>
      </c>
      <c r="AU139" s="164" t="s">
        <v>85</v>
      </c>
      <c r="AY139" s="17" t="s">
        <v>135</v>
      </c>
      <c r="BE139" s="165">
        <f>IF(N139="základní",J139,0)</f>
        <v>0</v>
      </c>
      <c r="BF139" s="165">
        <f>IF(N139="snížená",J139,0)</f>
        <v>0</v>
      </c>
      <c r="BG139" s="165">
        <f>IF(N139="zákl. přenesená",J139,0)</f>
        <v>0</v>
      </c>
      <c r="BH139" s="165">
        <f>IF(N139="sníž. přenesená",J139,0)</f>
        <v>0</v>
      </c>
      <c r="BI139" s="165">
        <f>IF(N139="nulová",J139,0)</f>
        <v>0</v>
      </c>
      <c r="BJ139" s="17" t="s">
        <v>83</v>
      </c>
      <c r="BK139" s="165">
        <f>ROUND(I139*H139,2)</f>
        <v>0</v>
      </c>
      <c r="BL139" s="17" t="s">
        <v>142</v>
      </c>
      <c r="BM139" s="164" t="s">
        <v>143</v>
      </c>
    </row>
    <row r="140" spans="2:65" s="1" customFormat="1" ht="29.25">
      <c r="B140" s="32"/>
      <c r="D140" s="166" t="s">
        <v>144</v>
      </c>
      <c r="F140" s="167" t="s">
        <v>145</v>
      </c>
      <c r="I140" s="95"/>
      <c r="L140" s="32"/>
      <c r="M140" s="168"/>
      <c r="T140" s="55"/>
      <c r="AT140" s="17" t="s">
        <v>144</v>
      </c>
      <c r="AU140" s="17" t="s">
        <v>85</v>
      </c>
    </row>
    <row r="141" spans="2:65" s="1" customFormat="1" ht="39">
      <c r="B141" s="32"/>
      <c r="D141" s="166" t="s">
        <v>146</v>
      </c>
      <c r="F141" s="169" t="s">
        <v>147</v>
      </c>
      <c r="I141" s="95"/>
      <c r="L141" s="32"/>
      <c r="M141" s="168"/>
      <c r="T141" s="55"/>
      <c r="AT141" s="17" t="s">
        <v>146</v>
      </c>
      <c r="AU141" s="17" t="s">
        <v>85</v>
      </c>
    </row>
    <row r="142" spans="2:65" s="12" customFormat="1">
      <c r="B142" s="170"/>
      <c r="D142" s="166" t="s">
        <v>148</v>
      </c>
      <c r="E142" s="171" t="s">
        <v>1</v>
      </c>
      <c r="F142" s="172" t="s">
        <v>149</v>
      </c>
      <c r="H142" s="171" t="s">
        <v>1</v>
      </c>
      <c r="I142" s="173"/>
      <c r="L142" s="170"/>
      <c r="M142" s="174"/>
      <c r="T142" s="175"/>
      <c r="AT142" s="171" t="s">
        <v>148</v>
      </c>
      <c r="AU142" s="171" t="s">
        <v>85</v>
      </c>
      <c r="AV142" s="12" t="s">
        <v>83</v>
      </c>
      <c r="AW142" s="12" t="s">
        <v>32</v>
      </c>
      <c r="AX142" s="12" t="s">
        <v>76</v>
      </c>
      <c r="AY142" s="171" t="s">
        <v>135</v>
      </c>
    </row>
    <row r="143" spans="2:65" s="12" customFormat="1">
      <c r="B143" s="170"/>
      <c r="D143" s="166" t="s">
        <v>148</v>
      </c>
      <c r="E143" s="171" t="s">
        <v>1</v>
      </c>
      <c r="F143" s="172" t="s">
        <v>150</v>
      </c>
      <c r="H143" s="171" t="s">
        <v>1</v>
      </c>
      <c r="I143" s="173"/>
      <c r="L143" s="170"/>
      <c r="M143" s="174"/>
      <c r="T143" s="175"/>
      <c r="AT143" s="171" t="s">
        <v>148</v>
      </c>
      <c r="AU143" s="171" t="s">
        <v>85</v>
      </c>
      <c r="AV143" s="12" t="s">
        <v>83</v>
      </c>
      <c r="AW143" s="12" t="s">
        <v>32</v>
      </c>
      <c r="AX143" s="12" t="s">
        <v>76</v>
      </c>
      <c r="AY143" s="171" t="s">
        <v>135</v>
      </c>
    </row>
    <row r="144" spans="2:65" s="13" customFormat="1">
      <c r="B144" s="176"/>
      <c r="D144" s="166" t="s">
        <v>148</v>
      </c>
      <c r="E144" s="177" t="s">
        <v>1</v>
      </c>
      <c r="F144" s="178" t="s">
        <v>151</v>
      </c>
      <c r="H144" s="179">
        <v>7.92</v>
      </c>
      <c r="I144" s="180"/>
      <c r="L144" s="176"/>
      <c r="M144" s="181"/>
      <c r="T144" s="182"/>
      <c r="AT144" s="177" t="s">
        <v>148</v>
      </c>
      <c r="AU144" s="177" t="s">
        <v>85</v>
      </c>
      <c r="AV144" s="13" t="s">
        <v>85</v>
      </c>
      <c r="AW144" s="13" t="s">
        <v>32</v>
      </c>
      <c r="AX144" s="13" t="s">
        <v>76</v>
      </c>
      <c r="AY144" s="177" t="s">
        <v>135</v>
      </c>
    </row>
    <row r="145" spans="2:65" s="14" customFormat="1">
      <c r="B145" s="183"/>
      <c r="D145" s="166" t="s">
        <v>148</v>
      </c>
      <c r="E145" s="184" t="s">
        <v>1</v>
      </c>
      <c r="F145" s="185" t="s">
        <v>152</v>
      </c>
      <c r="H145" s="186">
        <v>7.92</v>
      </c>
      <c r="I145" s="187"/>
      <c r="L145" s="183"/>
      <c r="M145" s="188"/>
      <c r="T145" s="189"/>
      <c r="AT145" s="184" t="s">
        <v>148</v>
      </c>
      <c r="AU145" s="184" t="s">
        <v>85</v>
      </c>
      <c r="AV145" s="14" t="s">
        <v>153</v>
      </c>
      <c r="AW145" s="14" t="s">
        <v>32</v>
      </c>
      <c r="AX145" s="14" t="s">
        <v>76</v>
      </c>
      <c r="AY145" s="184" t="s">
        <v>135</v>
      </c>
    </row>
    <row r="146" spans="2:65" s="15" customFormat="1">
      <c r="B146" s="190"/>
      <c r="D146" s="166" t="s">
        <v>148</v>
      </c>
      <c r="E146" s="191" t="s">
        <v>1</v>
      </c>
      <c r="F146" s="192" t="s">
        <v>154</v>
      </c>
      <c r="H146" s="193">
        <v>7.92</v>
      </c>
      <c r="I146" s="194"/>
      <c r="L146" s="190"/>
      <c r="M146" s="195"/>
      <c r="T146" s="196"/>
      <c r="AT146" s="191" t="s">
        <v>148</v>
      </c>
      <c r="AU146" s="191" t="s">
        <v>85</v>
      </c>
      <c r="AV146" s="15" t="s">
        <v>142</v>
      </c>
      <c r="AW146" s="15" t="s">
        <v>32</v>
      </c>
      <c r="AX146" s="15" t="s">
        <v>83</v>
      </c>
      <c r="AY146" s="191" t="s">
        <v>135</v>
      </c>
    </row>
    <row r="147" spans="2:65" s="1" customFormat="1" ht="33" customHeight="1">
      <c r="B147" s="152"/>
      <c r="C147" s="153" t="s">
        <v>85</v>
      </c>
      <c r="D147" s="153" t="s">
        <v>137</v>
      </c>
      <c r="E147" s="154" t="s">
        <v>155</v>
      </c>
      <c r="F147" s="155" t="s">
        <v>156</v>
      </c>
      <c r="G147" s="156" t="s">
        <v>140</v>
      </c>
      <c r="H147" s="157">
        <v>7.92</v>
      </c>
      <c r="I147" s="158"/>
      <c r="J147" s="159">
        <f>ROUND(I147*H147,2)</f>
        <v>0</v>
      </c>
      <c r="K147" s="155" t="s">
        <v>141</v>
      </c>
      <c r="L147" s="32"/>
      <c r="M147" s="160" t="s">
        <v>1</v>
      </c>
      <c r="N147" s="161" t="s">
        <v>41</v>
      </c>
      <c r="P147" s="162">
        <f>O147*H147</f>
        <v>0</v>
      </c>
      <c r="Q147" s="162">
        <v>0</v>
      </c>
      <c r="R147" s="162">
        <f>Q147*H147</f>
        <v>0</v>
      </c>
      <c r="S147" s="162">
        <v>0</v>
      </c>
      <c r="T147" s="163">
        <f>S147*H147</f>
        <v>0</v>
      </c>
      <c r="AR147" s="164" t="s">
        <v>142</v>
      </c>
      <c r="AT147" s="164" t="s">
        <v>137</v>
      </c>
      <c r="AU147" s="164" t="s">
        <v>85</v>
      </c>
      <c r="AY147" s="17" t="s">
        <v>135</v>
      </c>
      <c r="BE147" s="165">
        <f>IF(N147="základní",J147,0)</f>
        <v>0</v>
      </c>
      <c r="BF147" s="165">
        <f>IF(N147="snížená",J147,0)</f>
        <v>0</v>
      </c>
      <c r="BG147" s="165">
        <f>IF(N147="zákl. přenesená",J147,0)</f>
        <v>0</v>
      </c>
      <c r="BH147" s="165">
        <f>IF(N147="sníž. přenesená",J147,0)</f>
        <v>0</v>
      </c>
      <c r="BI147" s="165">
        <f>IF(N147="nulová",J147,0)</f>
        <v>0</v>
      </c>
      <c r="BJ147" s="17" t="s">
        <v>83</v>
      </c>
      <c r="BK147" s="165">
        <f>ROUND(I147*H147,2)</f>
        <v>0</v>
      </c>
      <c r="BL147" s="17" t="s">
        <v>142</v>
      </c>
      <c r="BM147" s="164" t="s">
        <v>157</v>
      </c>
    </row>
    <row r="148" spans="2:65" s="1" customFormat="1" ht="39">
      <c r="B148" s="32"/>
      <c r="D148" s="166" t="s">
        <v>144</v>
      </c>
      <c r="F148" s="167" t="s">
        <v>158</v>
      </c>
      <c r="I148" s="95"/>
      <c r="L148" s="32"/>
      <c r="M148" s="168"/>
      <c r="T148" s="55"/>
      <c r="AT148" s="17" t="s">
        <v>144</v>
      </c>
      <c r="AU148" s="17" t="s">
        <v>85</v>
      </c>
    </row>
    <row r="149" spans="2:65" s="12" customFormat="1">
      <c r="B149" s="170"/>
      <c r="D149" s="166" t="s">
        <v>148</v>
      </c>
      <c r="E149" s="171" t="s">
        <v>1</v>
      </c>
      <c r="F149" s="172" t="s">
        <v>159</v>
      </c>
      <c r="H149" s="171" t="s">
        <v>1</v>
      </c>
      <c r="I149" s="173"/>
      <c r="L149" s="170"/>
      <c r="M149" s="174"/>
      <c r="T149" s="175"/>
      <c r="AT149" s="171" t="s">
        <v>148</v>
      </c>
      <c r="AU149" s="171" t="s">
        <v>85</v>
      </c>
      <c r="AV149" s="12" t="s">
        <v>83</v>
      </c>
      <c r="AW149" s="12" t="s">
        <v>32</v>
      </c>
      <c r="AX149" s="12" t="s">
        <v>76</v>
      </c>
      <c r="AY149" s="171" t="s">
        <v>135</v>
      </c>
    </row>
    <row r="150" spans="2:65" s="12" customFormat="1">
      <c r="B150" s="170"/>
      <c r="D150" s="166" t="s">
        <v>148</v>
      </c>
      <c r="E150" s="171" t="s">
        <v>1</v>
      </c>
      <c r="F150" s="172" t="s">
        <v>160</v>
      </c>
      <c r="H150" s="171" t="s">
        <v>1</v>
      </c>
      <c r="I150" s="173"/>
      <c r="L150" s="170"/>
      <c r="M150" s="174"/>
      <c r="T150" s="175"/>
      <c r="AT150" s="171" t="s">
        <v>148</v>
      </c>
      <c r="AU150" s="171" t="s">
        <v>85</v>
      </c>
      <c r="AV150" s="12" t="s">
        <v>83</v>
      </c>
      <c r="AW150" s="12" t="s">
        <v>32</v>
      </c>
      <c r="AX150" s="12" t="s">
        <v>76</v>
      </c>
      <c r="AY150" s="171" t="s">
        <v>135</v>
      </c>
    </row>
    <row r="151" spans="2:65" s="13" customFormat="1">
      <c r="B151" s="176"/>
      <c r="D151" s="166" t="s">
        <v>148</v>
      </c>
      <c r="E151" s="177" t="s">
        <v>1</v>
      </c>
      <c r="F151" s="178" t="s">
        <v>161</v>
      </c>
      <c r="H151" s="179">
        <v>7.92</v>
      </c>
      <c r="I151" s="180"/>
      <c r="L151" s="176"/>
      <c r="M151" s="181"/>
      <c r="T151" s="182"/>
      <c r="AT151" s="177" t="s">
        <v>148</v>
      </c>
      <c r="AU151" s="177" t="s">
        <v>85</v>
      </c>
      <c r="AV151" s="13" t="s">
        <v>85</v>
      </c>
      <c r="AW151" s="13" t="s">
        <v>32</v>
      </c>
      <c r="AX151" s="13" t="s">
        <v>76</v>
      </c>
      <c r="AY151" s="177" t="s">
        <v>135</v>
      </c>
    </row>
    <row r="152" spans="2:65" s="14" customFormat="1">
      <c r="B152" s="183"/>
      <c r="D152" s="166" t="s">
        <v>148</v>
      </c>
      <c r="E152" s="184" t="s">
        <v>1</v>
      </c>
      <c r="F152" s="185" t="s">
        <v>152</v>
      </c>
      <c r="H152" s="186">
        <v>7.92</v>
      </c>
      <c r="I152" s="187"/>
      <c r="L152" s="183"/>
      <c r="M152" s="188"/>
      <c r="T152" s="189"/>
      <c r="AT152" s="184" t="s">
        <v>148</v>
      </c>
      <c r="AU152" s="184" t="s">
        <v>85</v>
      </c>
      <c r="AV152" s="14" t="s">
        <v>153</v>
      </c>
      <c r="AW152" s="14" t="s">
        <v>32</v>
      </c>
      <c r="AX152" s="14" t="s">
        <v>76</v>
      </c>
      <c r="AY152" s="184" t="s">
        <v>135</v>
      </c>
    </row>
    <row r="153" spans="2:65" s="15" customFormat="1">
      <c r="B153" s="190"/>
      <c r="D153" s="166" t="s">
        <v>148</v>
      </c>
      <c r="E153" s="191" t="s">
        <v>1</v>
      </c>
      <c r="F153" s="192" t="s">
        <v>154</v>
      </c>
      <c r="H153" s="193">
        <v>7.92</v>
      </c>
      <c r="I153" s="194"/>
      <c r="L153" s="190"/>
      <c r="M153" s="195"/>
      <c r="T153" s="196"/>
      <c r="AT153" s="191" t="s">
        <v>148</v>
      </c>
      <c r="AU153" s="191" t="s">
        <v>85</v>
      </c>
      <c r="AV153" s="15" t="s">
        <v>142</v>
      </c>
      <c r="AW153" s="15" t="s">
        <v>32</v>
      </c>
      <c r="AX153" s="15" t="s">
        <v>83</v>
      </c>
      <c r="AY153" s="191" t="s">
        <v>135</v>
      </c>
    </row>
    <row r="154" spans="2:65" s="1" customFormat="1" ht="33" customHeight="1">
      <c r="B154" s="152"/>
      <c r="C154" s="153" t="s">
        <v>153</v>
      </c>
      <c r="D154" s="153" t="s">
        <v>137</v>
      </c>
      <c r="E154" s="154" t="s">
        <v>162</v>
      </c>
      <c r="F154" s="155" t="s">
        <v>163</v>
      </c>
      <c r="G154" s="156" t="s">
        <v>140</v>
      </c>
      <c r="H154" s="157">
        <v>39.6</v>
      </c>
      <c r="I154" s="158"/>
      <c r="J154" s="159">
        <f>ROUND(I154*H154,2)</f>
        <v>0</v>
      </c>
      <c r="K154" s="155" t="s">
        <v>141</v>
      </c>
      <c r="L154" s="32"/>
      <c r="M154" s="160" t="s">
        <v>1</v>
      </c>
      <c r="N154" s="161" t="s">
        <v>41</v>
      </c>
      <c r="P154" s="162">
        <f>O154*H154</f>
        <v>0</v>
      </c>
      <c r="Q154" s="162">
        <v>0</v>
      </c>
      <c r="R154" s="162">
        <f>Q154*H154</f>
        <v>0</v>
      </c>
      <c r="S154" s="162">
        <v>0</v>
      </c>
      <c r="T154" s="163">
        <f>S154*H154</f>
        <v>0</v>
      </c>
      <c r="AR154" s="164" t="s">
        <v>142</v>
      </c>
      <c r="AT154" s="164" t="s">
        <v>137</v>
      </c>
      <c r="AU154" s="164" t="s">
        <v>85</v>
      </c>
      <c r="AY154" s="17" t="s">
        <v>135</v>
      </c>
      <c r="BE154" s="165">
        <f>IF(N154="základní",J154,0)</f>
        <v>0</v>
      </c>
      <c r="BF154" s="165">
        <f>IF(N154="snížená",J154,0)</f>
        <v>0</v>
      </c>
      <c r="BG154" s="165">
        <f>IF(N154="zákl. přenesená",J154,0)</f>
        <v>0</v>
      </c>
      <c r="BH154" s="165">
        <f>IF(N154="sníž. přenesená",J154,0)</f>
        <v>0</v>
      </c>
      <c r="BI154" s="165">
        <f>IF(N154="nulová",J154,0)</f>
        <v>0</v>
      </c>
      <c r="BJ154" s="17" t="s">
        <v>83</v>
      </c>
      <c r="BK154" s="165">
        <f>ROUND(I154*H154,2)</f>
        <v>0</v>
      </c>
      <c r="BL154" s="17" t="s">
        <v>142</v>
      </c>
      <c r="BM154" s="164" t="s">
        <v>164</v>
      </c>
    </row>
    <row r="155" spans="2:65" s="1" customFormat="1" ht="39">
      <c r="B155" s="32"/>
      <c r="D155" s="166" t="s">
        <v>144</v>
      </c>
      <c r="F155" s="167" t="s">
        <v>165</v>
      </c>
      <c r="I155" s="95"/>
      <c r="L155" s="32"/>
      <c r="M155" s="168"/>
      <c r="T155" s="55"/>
      <c r="AT155" s="17" t="s">
        <v>144</v>
      </c>
      <c r="AU155" s="17" t="s">
        <v>85</v>
      </c>
    </row>
    <row r="156" spans="2:65" s="12" customFormat="1">
      <c r="B156" s="170"/>
      <c r="D156" s="166" t="s">
        <v>148</v>
      </c>
      <c r="E156" s="171" t="s">
        <v>1</v>
      </c>
      <c r="F156" s="172" t="s">
        <v>159</v>
      </c>
      <c r="H156" s="171" t="s">
        <v>1</v>
      </c>
      <c r="I156" s="173"/>
      <c r="L156" s="170"/>
      <c r="M156" s="174"/>
      <c r="T156" s="175"/>
      <c r="AT156" s="171" t="s">
        <v>148</v>
      </c>
      <c r="AU156" s="171" t="s">
        <v>85</v>
      </c>
      <c r="AV156" s="12" t="s">
        <v>83</v>
      </c>
      <c r="AW156" s="12" t="s">
        <v>32</v>
      </c>
      <c r="AX156" s="12" t="s">
        <v>76</v>
      </c>
      <c r="AY156" s="171" t="s">
        <v>135</v>
      </c>
    </row>
    <row r="157" spans="2:65" s="12" customFormat="1">
      <c r="B157" s="170"/>
      <c r="D157" s="166" t="s">
        <v>148</v>
      </c>
      <c r="E157" s="171" t="s">
        <v>1</v>
      </c>
      <c r="F157" s="172" t="s">
        <v>166</v>
      </c>
      <c r="H157" s="171" t="s">
        <v>1</v>
      </c>
      <c r="I157" s="173"/>
      <c r="L157" s="170"/>
      <c r="M157" s="174"/>
      <c r="T157" s="175"/>
      <c r="AT157" s="171" t="s">
        <v>148</v>
      </c>
      <c r="AU157" s="171" t="s">
        <v>85</v>
      </c>
      <c r="AV157" s="12" t="s">
        <v>83</v>
      </c>
      <c r="AW157" s="12" t="s">
        <v>32</v>
      </c>
      <c r="AX157" s="12" t="s">
        <v>76</v>
      </c>
      <c r="AY157" s="171" t="s">
        <v>135</v>
      </c>
    </row>
    <row r="158" spans="2:65" s="13" customFormat="1">
      <c r="B158" s="176"/>
      <c r="D158" s="166" t="s">
        <v>148</v>
      </c>
      <c r="E158" s="177" t="s">
        <v>1</v>
      </c>
      <c r="F158" s="178" t="s">
        <v>167</v>
      </c>
      <c r="H158" s="179">
        <v>39.6</v>
      </c>
      <c r="I158" s="180"/>
      <c r="L158" s="176"/>
      <c r="M158" s="181"/>
      <c r="T158" s="182"/>
      <c r="AT158" s="177" t="s">
        <v>148</v>
      </c>
      <c r="AU158" s="177" t="s">
        <v>85</v>
      </c>
      <c r="AV158" s="13" t="s">
        <v>85</v>
      </c>
      <c r="AW158" s="13" t="s">
        <v>32</v>
      </c>
      <c r="AX158" s="13" t="s">
        <v>76</v>
      </c>
      <c r="AY158" s="177" t="s">
        <v>135</v>
      </c>
    </row>
    <row r="159" spans="2:65" s="14" customFormat="1">
      <c r="B159" s="183"/>
      <c r="D159" s="166" t="s">
        <v>148</v>
      </c>
      <c r="E159" s="184" t="s">
        <v>1</v>
      </c>
      <c r="F159" s="185" t="s">
        <v>152</v>
      </c>
      <c r="H159" s="186">
        <v>39.6</v>
      </c>
      <c r="I159" s="187"/>
      <c r="L159" s="183"/>
      <c r="M159" s="188"/>
      <c r="T159" s="189"/>
      <c r="AT159" s="184" t="s">
        <v>148</v>
      </c>
      <c r="AU159" s="184" t="s">
        <v>85</v>
      </c>
      <c r="AV159" s="14" t="s">
        <v>153</v>
      </c>
      <c r="AW159" s="14" t="s">
        <v>32</v>
      </c>
      <c r="AX159" s="14" t="s">
        <v>76</v>
      </c>
      <c r="AY159" s="184" t="s">
        <v>135</v>
      </c>
    </row>
    <row r="160" spans="2:65" s="15" customFormat="1">
      <c r="B160" s="190"/>
      <c r="D160" s="166" t="s">
        <v>148</v>
      </c>
      <c r="E160" s="191" t="s">
        <v>1</v>
      </c>
      <c r="F160" s="192" t="s">
        <v>154</v>
      </c>
      <c r="H160" s="193">
        <v>39.6</v>
      </c>
      <c r="I160" s="194"/>
      <c r="L160" s="190"/>
      <c r="M160" s="195"/>
      <c r="T160" s="196"/>
      <c r="AT160" s="191" t="s">
        <v>148</v>
      </c>
      <c r="AU160" s="191" t="s">
        <v>85</v>
      </c>
      <c r="AV160" s="15" t="s">
        <v>142</v>
      </c>
      <c r="AW160" s="15" t="s">
        <v>32</v>
      </c>
      <c r="AX160" s="15" t="s">
        <v>83</v>
      </c>
      <c r="AY160" s="191" t="s">
        <v>135</v>
      </c>
    </row>
    <row r="161" spans="2:65" s="1" customFormat="1" ht="21.75" customHeight="1">
      <c r="B161" s="152"/>
      <c r="C161" s="153" t="s">
        <v>142</v>
      </c>
      <c r="D161" s="153" t="s">
        <v>137</v>
      </c>
      <c r="E161" s="154" t="s">
        <v>168</v>
      </c>
      <c r="F161" s="155" t="s">
        <v>169</v>
      </c>
      <c r="G161" s="156" t="s">
        <v>140</v>
      </c>
      <c r="H161" s="157">
        <v>7.92</v>
      </c>
      <c r="I161" s="158"/>
      <c r="J161" s="159">
        <f>ROUND(I161*H161,2)</f>
        <v>0</v>
      </c>
      <c r="K161" s="155" t="s">
        <v>141</v>
      </c>
      <c r="L161" s="32"/>
      <c r="M161" s="160" t="s">
        <v>1</v>
      </c>
      <c r="N161" s="161" t="s">
        <v>41</v>
      </c>
      <c r="P161" s="162">
        <f>O161*H161</f>
        <v>0</v>
      </c>
      <c r="Q161" s="162">
        <v>0</v>
      </c>
      <c r="R161" s="162">
        <f>Q161*H161</f>
        <v>0</v>
      </c>
      <c r="S161" s="162">
        <v>0</v>
      </c>
      <c r="T161" s="163">
        <f>S161*H161</f>
        <v>0</v>
      </c>
      <c r="AR161" s="164" t="s">
        <v>142</v>
      </c>
      <c r="AT161" s="164" t="s">
        <v>137</v>
      </c>
      <c r="AU161" s="164" t="s">
        <v>85</v>
      </c>
      <c r="AY161" s="17" t="s">
        <v>135</v>
      </c>
      <c r="BE161" s="165">
        <f>IF(N161="základní",J161,0)</f>
        <v>0</v>
      </c>
      <c r="BF161" s="165">
        <f>IF(N161="snížená",J161,0)</f>
        <v>0</v>
      </c>
      <c r="BG161" s="165">
        <f>IF(N161="zákl. přenesená",J161,0)</f>
        <v>0</v>
      </c>
      <c r="BH161" s="165">
        <f>IF(N161="sníž. přenesená",J161,0)</f>
        <v>0</v>
      </c>
      <c r="BI161" s="165">
        <f>IF(N161="nulová",J161,0)</f>
        <v>0</v>
      </c>
      <c r="BJ161" s="17" t="s">
        <v>83</v>
      </c>
      <c r="BK161" s="165">
        <f>ROUND(I161*H161,2)</f>
        <v>0</v>
      </c>
      <c r="BL161" s="17" t="s">
        <v>142</v>
      </c>
      <c r="BM161" s="164" t="s">
        <v>170</v>
      </c>
    </row>
    <row r="162" spans="2:65" s="1" customFormat="1" ht="39">
      <c r="B162" s="32"/>
      <c r="D162" s="166" t="s">
        <v>144</v>
      </c>
      <c r="F162" s="167" t="s">
        <v>171</v>
      </c>
      <c r="I162" s="95"/>
      <c r="L162" s="32"/>
      <c r="M162" s="168"/>
      <c r="T162" s="55"/>
      <c r="AT162" s="17" t="s">
        <v>144</v>
      </c>
      <c r="AU162" s="17" t="s">
        <v>85</v>
      </c>
    </row>
    <row r="163" spans="2:65" s="1" customFormat="1" ht="68.25">
      <c r="B163" s="32"/>
      <c r="D163" s="166" t="s">
        <v>146</v>
      </c>
      <c r="F163" s="169" t="s">
        <v>172</v>
      </c>
      <c r="I163" s="95"/>
      <c r="L163" s="32"/>
      <c r="M163" s="168"/>
      <c r="T163" s="55"/>
      <c r="AT163" s="17" t="s">
        <v>146</v>
      </c>
      <c r="AU163" s="17" t="s">
        <v>85</v>
      </c>
    </row>
    <row r="164" spans="2:65" s="12" customFormat="1">
      <c r="B164" s="170"/>
      <c r="D164" s="166" t="s">
        <v>148</v>
      </c>
      <c r="E164" s="171" t="s">
        <v>1</v>
      </c>
      <c r="F164" s="172" t="s">
        <v>159</v>
      </c>
      <c r="H164" s="171" t="s">
        <v>1</v>
      </c>
      <c r="I164" s="173"/>
      <c r="L164" s="170"/>
      <c r="M164" s="174"/>
      <c r="T164" s="175"/>
      <c r="AT164" s="171" t="s">
        <v>148</v>
      </c>
      <c r="AU164" s="171" t="s">
        <v>85</v>
      </c>
      <c r="AV164" s="12" t="s">
        <v>83</v>
      </c>
      <c r="AW164" s="12" t="s">
        <v>32</v>
      </c>
      <c r="AX164" s="12" t="s">
        <v>76</v>
      </c>
      <c r="AY164" s="171" t="s">
        <v>135</v>
      </c>
    </row>
    <row r="165" spans="2:65" s="12" customFormat="1">
      <c r="B165" s="170"/>
      <c r="D165" s="166" t="s">
        <v>148</v>
      </c>
      <c r="E165" s="171" t="s">
        <v>1</v>
      </c>
      <c r="F165" s="172" t="s">
        <v>160</v>
      </c>
      <c r="H165" s="171" t="s">
        <v>1</v>
      </c>
      <c r="I165" s="173"/>
      <c r="L165" s="170"/>
      <c r="M165" s="174"/>
      <c r="T165" s="175"/>
      <c r="AT165" s="171" t="s">
        <v>148</v>
      </c>
      <c r="AU165" s="171" t="s">
        <v>85</v>
      </c>
      <c r="AV165" s="12" t="s">
        <v>83</v>
      </c>
      <c r="AW165" s="12" t="s">
        <v>32</v>
      </c>
      <c r="AX165" s="12" t="s">
        <v>76</v>
      </c>
      <c r="AY165" s="171" t="s">
        <v>135</v>
      </c>
    </row>
    <row r="166" spans="2:65" s="13" customFormat="1">
      <c r="B166" s="176"/>
      <c r="D166" s="166" t="s">
        <v>148</v>
      </c>
      <c r="E166" s="177" t="s">
        <v>1</v>
      </c>
      <c r="F166" s="178" t="s">
        <v>161</v>
      </c>
      <c r="H166" s="179">
        <v>7.92</v>
      </c>
      <c r="I166" s="180"/>
      <c r="L166" s="176"/>
      <c r="M166" s="181"/>
      <c r="T166" s="182"/>
      <c r="AT166" s="177" t="s">
        <v>148</v>
      </c>
      <c r="AU166" s="177" t="s">
        <v>85</v>
      </c>
      <c r="AV166" s="13" t="s">
        <v>85</v>
      </c>
      <c r="AW166" s="13" t="s">
        <v>32</v>
      </c>
      <c r="AX166" s="13" t="s">
        <v>76</v>
      </c>
      <c r="AY166" s="177" t="s">
        <v>135</v>
      </c>
    </row>
    <row r="167" spans="2:65" s="14" customFormat="1">
      <c r="B167" s="183"/>
      <c r="D167" s="166" t="s">
        <v>148</v>
      </c>
      <c r="E167" s="184" t="s">
        <v>1</v>
      </c>
      <c r="F167" s="185" t="s">
        <v>152</v>
      </c>
      <c r="H167" s="186">
        <v>7.92</v>
      </c>
      <c r="I167" s="187"/>
      <c r="L167" s="183"/>
      <c r="M167" s="188"/>
      <c r="T167" s="189"/>
      <c r="AT167" s="184" t="s">
        <v>148</v>
      </c>
      <c r="AU167" s="184" t="s">
        <v>85</v>
      </c>
      <c r="AV167" s="14" t="s">
        <v>153</v>
      </c>
      <c r="AW167" s="14" t="s">
        <v>32</v>
      </c>
      <c r="AX167" s="14" t="s">
        <v>76</v>
      </c>
      <c r="AY167" s="184" t="s">
        <v>135</v>
      </c>
    </row>
    <row r="168" spans="2:65" s="15" customFormat="1">
      <c r="B168" s="190"/>
      <c r="D168" s="166" t="s">
        <v>148</v>
      </c>
      <c r="E168" s="191" t="s">
        <v>1</v>
      </c>
      <c r="F168" s="192" t="s">
        <v>154</v>
      </c>
      <c r="H168" s="193">
        <v>7.92</v>
      </c>
      <c r="I168" s="194"/>
      <c r="L168" s="190"/>
      <c r="M168" s="195"/>
      <c r="T168" s="196"/>
      <c r="AT168" s="191" t="s">
        <v>148</v>
      </c>
      <c r="AU168" s="191" t="s">
        <v>85</v>
      </c>
      <c r="AV168" s="15" t="s">
        <v>142</v>
      </c>
      <c r="AW168" s="15" t="s">
        <v>32</v>
      </c>
      <c r="AX168" s="15" t="s">
        <v>83</v>
      </c>
      <c r="AY168" s="191" t="s">
        <v>135</v>
      </c>
    </row>
    <row r="169" spans="2:65" s="1" customFormat="1" ht="33" customHeight="1">
      <c r="B169" s="152"/>
      <c r="C169" s="153" t="s">
        <v>173</v>
      </c>
      <c r="D169" s="153" t="s">
        <v>137</v>
      </c>
      <c r="E169" s="154" t="s">
        <v>174</v>
      </c>
      <c r="F169" s="155" t="s">
        <v>175</v>
      </c>
      <c r="G169" s="156" t="s">
        <v>140</v>
      </c>
      <c r="H169" s="157">
        <v>158.4</v>
      </c>
      <c r="I169" s="158"/>
      <c r="J169" s="159">
        <f>ROUND(I169*H169,2)</f>
        <v>0</v>
      </c>
      <c r="K169" s="155" t="s">
        <v>141</v>
      </c>
      <c r="L169" s="32"/>
      <c r="M169" s="160" t="s">
        <v>1</v>
      </c>
      <c r="N169" s="161" t="s">
        <v>41</v>
      </c>
      <c r="P169" s="162">
        <f>O169*H169</f>
        <v>0</v>
      </c>
      <c r="Q169" s="162">
        <v>0</v>
      </c>
      <c r="R169" s="162">
        <f>Q169*H169</f>
        <v>0</v>
      </c>
      <c r="S169" s="162">
        <v>0</v>
      </c>
      <c r="T169" s="163">
        <f>S169*H169</f>
        <v>0</v>
      </c>
      <c r="AR169" s="164" t="s">
        <v>142</v>
      </c>
      <c r="AT169" s="164" t="s">
        <v>137</v>
      </c>
      <c r="AU169" s="164" t="s">
        <v>85</v>
      </c>
      <c r="AY169" s="17" t="s">
        <v>135</v>
      </c>
      <c r="BE169" s="165">
        <f>IF(N169="základní",J169,0)</f>
        <v>0</v>
      </c>
      <c r="BF169" s="165">
        <f>IF(N169="snížená",J169,0)</f>
        <v>0</v>
      </c>
      <c r="BG169" s="165">
        <f>IF(N169="zákl. přenesená",J169,0)</f>
        <v>0</v>
      </c>
      <c r="BH169" s="165">
        <f>IF(N169="sníž. přenesená",J169,0)</f>
        <v>0</v>
      </c>
      <c r="BI169" s="165">
        <f>IF(N169="nulová",J169,0)</f>
        <v>0</v>
      </c>
      <c r="BJ169" s="17" t="s">
        <v>83</v>
      </c>
      <c r="BK169" s="165">
        <f>ROUND(I169*H169,2)</f>
        <v>0</v>
      </c>
      <c r="BL169" s="17" t="s">
        <v>142</v>
      </c>
      <c r="BM169" s="164" t="s">
        <v>176</v>
      </c>
    </row>
    <row r="170" spans="2:65" s="1" customFormat="1" ht="48.75">
      <c r="B170" s="32"/>
      <c r="D170" s="166" t="s">
        <v>144</v>
      </c>
      <c r="F170" s="167" t="s">
        <v>177</v>
      </c>
      <c r="I170" s="95"/>
      <c r="L170" s="32"/>
      <c r="M170" s="168"/>
      <c r="T170" s="55"/>
      <c r="AT170" s="17" t="s">
        <v>144</v>
      </c>
      <c r="AU170" s="17" t="s">
        <v>85</v>
      </c>
    </row>
    <row r="171" spans="2:65" s="1" customFormat="1" ht="68.25">
      <c r="B171" s="32"/>
      <c r="D171" s="166" t="s">
        <v>146</v>
      </c>
      <c r="F171" s="169" t="s">
        <v>172</v>
      </c>
      <c r="I171" s="95"/>
      <c r="L171" s="32"/>
      <c r="M171" s="168"/>
      <c r="T171" s="55"/>
      <c r="AT171" s="17" t="s">
        <v>146</v>
      </c>
      <c r="AU171" s="17" t="s">
        <v>85</v>
      </c>
    </row>
    <row r="172" spans="2:65" s="12" customFormat="1">
      <c r="B172" s="170"/>
      <c r="D172" s="166" t="s">
        <v>148</v>
      </c>
      <c r="E172" s="171" t="s">
        <v>1</v>
      </c>
      <c r="F172" s="172" t="s">
        <v>159</v>
      </c>
      <c r="H172" s="171" t="s">
        <v>1</v>
      </c>
      <c r="I172" s="173"/>
      <c r="L172" s="170"/>
      <c r="M172" s="174"/>
      <c r="T172" s="175"/>
      <c r="AT172" s="171" t="s">
        <v>148</v>
      </c>
      <c r="AU172" s="171" t="s">
        <v>85</v>
      </c>
      <c r="AV172" s="12" t="s">
        <v>83</v>
      </c>
      <c r="AW172" s="12" t="s">
        <v>32</v>
      </c>
      <c r="AX172" s="12" t="s">
        <v>76</v>
      </c>
      <c r="AY172" s="171" t="s">
        <v>135</v>
      </c>
    </row>
    <row r="173" spans="2:65" s="12" customFormat="1">
      <c r="B173" s="170"/>
      <c r="D173" s="166" t="s">
        <v>148</v>
      </c>
      <c r="E173" s="171" t="s">
        <v>1</v>
      </c>
      <c r="F173" s="172" t="s">
        <v>160</v>
      </c>
      <c r="H173" s="171" t="s">
        <v>1</v>
      </c>
      <c r="I173" s="173"/>
      <c r="L173" s="170"/>
      <c r="M173" s="174"/>
      <c r="T173" s="175"/>
      <c r="AT173" s="171" t="s">
        <v>148</v>
      </c>
      <c r="AU173" s="171" t="s">
        <v>85</v>
      </c>
      <c r="AV173" s="12" t="s">
        <v>83</v>
      </c>
      <c r="AW173" s="12" t="s">
        <v>32</v>
      </c>
      <c r="AX173" s="12" t="s">
        <v>76</v>
      </c>
      <c r="AY173" s="171" t="s">
        <v>135</v>
      </c>
    </row>
    <row r="174" spans="2:65" s="13" customFormat="1">
      <c r="B174" s="176"/>
      <c r="D174" s="166" t="s">
        <v>148</v>
      </c>
      <c r="E174" s="177" t="s">
        <v>1</v>
      </c>
      <c r="F174" s="178" t="s">
        <v>178</v>
      </c>
      <c r="H174" s="179">
        <v>158.4</v>
      </c>
      <c r="I174" s="180"/>
      <c r="L174" s="176"/>
      <c r="M174" s="181"/>
      <c r="T174" s="182"/>
      <c r="AT174" s="177" t="s">
        <v>148</v>
      </c>
      <c r="AU174" s="177" t="s">
        <v>85</v>
      </c>
      <c r="AV174" s="13" t="s">
        <v>85</v>
      </c>
      <c r="AW174" s="13" t="s">
        <v>32</v>
      </c>
      <c r="AX174" s="13" t="s">
        <v>76</v>
      </c>
      <c r="AY174" s="177" t="s">
        <v>135</v>
      </c>
    </row>
    <row r="175" spans="2:65" s="14" customFormat="1">
      <c r="B175" s="183"/>
      <c r="D175" s="166" t="s">
        <v>148</v>
      </c>
      <c r="E175" s="184" t="s">
        <v>1</v>
      </c>
      <c r="F175" s="185" t="s">
        <v>152</v>
      </c>
      <c r="H175" s="186">
        <v>158.4</v>
      </c>
      <c r="I175" s="187"/>
      <c r="L175" s="183"/>
      <c r="M175" s="188"/>
      <c r="T175" s="189"/>
      <c r="AT175" s="184" t="s">
        <v>148</v>
      </c>
      <c r="AU175" s="184" t="s">
        <v>85</v>
      </c>
      <c r="AV175" s="14" t="s">
        <v>153</v>
      </c>
      <c r="AW175" s="14" t="s">
        <v>32</v>
      </c>
      <c r="AX175" s="14" t="s">
        <v>76</v>
      </c>
      <c r="AY175" s="184" t="s">
        <v>135</v>
      </c>
    </row>
    <row r="176" spans="2:65" s="15" customFormat="1">
      <c r="B176" s="190"/>
      <c r="D176" s="166" t="s">
        <v>148</v>
      </c>
      <c r="E176" s="191" t="s">
        <v>1</v>
      </c>
      <c r="F176" s="192" t="s">
        <v>154</v>
      </c>
      <c r="H176" s="193">
        <v>158.4</v>
      </c>
      <c r="I176" s="194"/>
      <c r="L176" s="190"/>
      <c r="M176" s="195"/>
      <c r="T176" s="196"/>
      <c r="AT176" s="191" t="s">
        <v>148</v>
      </c>
      <c r="AU176" s="191" t="s">
        <v>85</v>
      </c>
      <c r="AV176" s="15" t="s">
        <v>142</v>
      </c>
      <c r="AW176" s="15" t="s">
        <v>32</v>
      </c>
      <c r="AX176" s="15" t="s">
        <v>83</v>
      </c>
      <c r="AY176" s="191" t="s">
        <v>135</v>
      </c>
    </row>
    <row r="177" spans="2:65" s="1" customFormat="1" ht="21.75" customHeight="1">
      <c r="B177" s="152"/>
      <c r="C177" s="153" t="s">
        <v>179</v>
      </c>
      <c r="D177" s="153" t="s">
        <v>137</v>
      </c>
      <c r="E177" s="154" t="s">
        <v>180</v>
      </c>
      <c r="F177" s="155" t="s">
        <v>181</v>
      </c>
      <c r="G177" s="156" t="s">
        <v>140</v>
      </c>
      <c r="H177" s="157">
        <v>7.92</v>
      </c>
      <c r="I177" s="158"/>
      <c r="J177" s="159">
        <f>ROUND(I177*H177,2)</f>
        <v>0</v>
      </c>
      <c r="K177" s="155" t="s">
        <v>141</v>
      </c>
      <c r="L177" s="32"/>
      <c r="M177" s="160" t="s">
        <v>1</v>
      </c>
      <c r="N177" s="161" t="s">
        <v>41</v>
      </c>
      <c r="P177" s="162">
        <f>O177*H177</f>
        <v>0</v>
      </c>
      <c r="Q177" s="162">
        <v>0</v>
      </c>
      <c r="R177" s="162">
        <f>Q177*H177</f>
        <v>0</v>
      </c>
      <c r="S177" s="162">
        <v>0</v>
      </c>
      <c r="T177" s="163">
        <f>S177*H177</f>
        <v>0</v>
      </c>
      <c r="AR177" s="164" t="s">
        <v>142</v>
      </c>
      <c r="AT177" s="164" t="s">
        <v>137</v>
      </c>
      <c r="AU177" s="164" t="s">
        <v>85</v>
      </c>
      <c r="AY177" s="17" t="s">
        <v>135</v>
      </c>
      <c r="BE177" s="165">
        <f>IF(N177="základní",J177,0)</f>
        <v>0</v>
      </c>
      <c r="BF177" s="165">
        <f>IF(N177="snížená",J177,0)</f>
        <v>0</v>
      </c>
      <c r="BG177" s="165">
        <f>IF(N177="zákl. přenesená",J177,0)</f>
        <v>0</v>
      </c>
      <c r="BH177" s="165">
        <f>IF(N177="sníž. přenesená",J177,0)</f>
        <v>0</v>
      </c>
      <c r="BI177" s="165">
        <f>IF(N177="nulová",J177,0)</f>
        <v>0</v>
      </c>
      <c r="BJ177" s="17" t="s">
        <v>83</v>
      </c>
      <c r="BK177" s="165">
        <f>ROUND(I177*H177,2)</f>
        <v>0</v>
      </c>
      <c r="BL177" s="17" t="s">
        <v>142</v>
      </c>
      <c r="BM177" s="164" t="s">
        <v>182</v>
      </c>
    </row>
    <row r="178" spans="2:65" s="1" customFormat="1" ht="19.5">
      <c r="B178" s="32"/>
      <c r="D178" s="166" t="s">
        <v>144</v>
      </c>
      <c r="F178" s="167" t="s">
        <v>183</v>
      </c>
      <c r="I178" s="95"/>
      <c r="L178" s="32"/>
      <c r="M178" s="168"/>
      <c r="T178" s="55"/>
      <c r="AT178" s="17" t="s">
        <v>144</v>
      </c>
      <c r="AU178" s="17" t="s">
        <v>85</v>
      </c>
    </row>
    <row r="179" spans="2:65" s="1" customFormat="1" ht="19.5">
      <c r="B179" s="32"/>
      <c r="D179" s="166" t="s">
        <v>146</v>
      </c>
      <c r="F179" s="169" t="s">
        <v>184</v>
      </c>
      <c r="I179" s="95"/>
      <c r="L179" s="32"/>
      <c r="M179" s="168"/>
      <c r="T179" s="55"/>
      <c r="AT179" s="17" t="s">
        <v>146</v>
      </c>
      <c r="AU179" s="17" t="s">
        <v>85</v>
      </c>
    </row>
    <row r="180" spans="2:65" s="12" customFormat="1">
      <c r="B180" s="170"/>
      <c r="D180" s="166" t="s">
        <v>148</v>
      </c>
      <c r="E180" s="171" t="s">
        <v>1</v>
      </c>
      <c r="F180" s="172" t="s">
        <v>159</v>
      </c>
      <c r="H180" s="171" t="s">
        <v>1</v>
      </c>
      <c r="I180" s="173"/>
      <c r="L180" s="170"/>
      <c r="M180" s="174"/>
      <c r="T180" s="175"/>
      <c r="AT180" s="171" t="s">
        <v>148</v>
      </c>
      <c r="AU180" s="171" t="s">
        <v>85</v>
      </c>
      <c r="AV180" s="12" t="s">
        <v>83</v>
      </c>
      <c r="AW180" s="12" t="s">
        <v>32</v>
      </c>
      <c r="AX180" s="12" t="s">
        <v>76</v>
      </c>
      <c r="AY180" s="171" t="s">
        <v>135</v>
      </c>
    </row>
    <row r="181" spans="2:65" s="12" customFormat="1">
      <c r="B181" s="170"/>
      <c r="D181" s="166" t="s">
        <v>148</v>
      </c>
      <c r="E181" s="171" t="s">
        <v>1</v>
      </c>
      <c r="F181" s="172" t="s">
        <v>160</v>
      </c>
      <c r="H181" s="171" t="s">
        <v>1</v>
      </c>
      <c r="I181" s="173"/>
      <c r="L181" s="170"/>
      <c r="M181" s="174"/>
      <c r="T181" s="175"/>
      <c r="AT181" s="171" t="s">
        <v>148</v>
      </c>
      <c r="AU181" s="171" t="s">
        <v>85</v>
      </c>
      <c r="AV181" s="12" t="s">
        <v>83</v>
      </c>
      <c r="AW181" s="12" t="s">
        <v>32</v>
      </c>
      <c r="AX181" s="12" t="s">
        <v>76</v>
      </c>
      <c r="AY181" s="171" t="s">
        <v>135</v>
      </c>
    </row>
    <row r="182" spans="2:65" s="13" customFormat="1">
      <c r="B182" s="176"/>
      <c r="D182" s="166" t="s">
        <v>148</v>
      </c>
      <c r="E182" s="177" t="s">
        <v>1</v>
      </c>
      <c r="F182" s="178" t="s">
        <v>161</v>
      </c>
      <c r="H182" s="179">
        <v>7.92</v>
      </c>
      <c r="I182" s="180"/>
      <c r="L182" s="176"/>
      <c r="M182" s="181"/>
      <c r="T182" s="182"/>
      <c r="AT182" s="177" t="s">
        <v>148</v>
      </c>
      <c r="AU182" s="177" t="s">
        <v>85</v>
      </c>
      <c r="AV182" s="13" t="s">
        <v>85</v>
      </c>
      <c r="AW182" s="13" t="s">
        <v>32</v>
      </c>
      <c r="AX182" s="13" t="s">
        <v>76</v>
      </c>
      <c r="AY182" s="177" t="s">
        <v>135</v>
      </c>
    </row>
    <row r="183" spans="2:65" s="14" customFormat="1">
      <c r="B183" s="183"/>
      <c r="D183" s="166" t="s">
        <v>148</v>
      </c>
      <c r="E183" s="184" t="s">
        <v>1</v>
      </c>
      <c r="F183" s="185" t="s">
        <v>152</v>
      </c>
      <c r="H183" s="186">
        <v>7.92</v>
      </c>
      <c r="I183" s="187"/>
      <c r="L183" s="183"/>
      <c r="M183" s="188"/>
      <c r="T183" s="189"/>
      <c r="AT183" s="184" t="s">
        <v>148</v>
      </c>
      <c r="AU183" s="184" t="s">
        <v>85</v>
      </c>
      <c r="AV183" s="14" t="s">
        <v>153</v>
      </c>
      <c r="AW183" s="14" t="s">
        <v>32</v>
      </c>
      <c r="AX183" s="14" t="s">
        <v>76</v>
      </c>
      <c r="AY183" s="184" t="s">
        <v>135</v>
      </c>
    </row>
    <row r="184" spans="2:65" s="15" customFormat="1">
      <c r="B184" s="190"/>
      <c r="D184" s="166" t="s">
        <v>148</v>
      </c>
      <c r="E184" s="191" t="s">
        <v>1</v>
      </c>
      <c r="F184" s="192" t="s">
        <v>154</v>
      </c>
      <c r="H184" s="193">
        <v>7.92</v>
      </c>
      <c r="I184" s="194"/>
      <c r="L184" s="190"/>
      <c r="M184" s="195"/>
      <c r="T184" s="196"/>
      <c r="AT184" s="191" t="s">
        <v>148</v>
      </c>
      <c r="AU184" s="191" t="s">
        <v>85</v>
      </c>
      <c r="AV184" s="15" t="s">
        <v>142</v>
      </c>
      <c r="AW184" s="15" t="s">
        <v>32</v>
      </c>
      <c r="AX184" s="15" t="s">
        <v>83</v>
      </c>
      <c r="AY184" s="191" t="s">
        <v>135</v>
      </c>
    </row>
    <row r="185" spans="2:65" s="1" customFormat="1" ht="16.5" customHeight="1">
      <c r="B185" s="152"/>
      <c r="C185" s="153" t="s">
        <v>185</v>
      </c>
      <c r="D185" s="153" t="s">
        <v>137</v>
      </c>
      <c r="E185" s="154" t="s">
        <v>186</v>
      </c>
      <c r="F185" s="155" t="s">
        <v>187</v>
      </c>
      <c r="G185" s="156" t="s">
        <v>140</v>
      </c>
      <c r="H185" s="157">
        <v>7.92</v>
      </c>
      <c r="I185" s="158"/>
      <c r="J185" s="159">
        <f>ROUND(I185*H185,2)</f>
        <v>0</v>
      </c>
      <c r="K185" s="155" t="s">
        <v>141</v>
      </c>
      <c r="L185" s="32"/>
      <c r="M185" s="160" t="s">
        <v>1</v>
      </c>
      <c r="N185" s="161" t="s">
        <v>41</v>
      </c>
      <c r="P185" s="162">
        <f>O185*H185</f>
        <v>0</v>
      </c>
      <c r="Q185" s="162">
        <v>0</v>
      </c>
      <c r="R185" s="162">
        <f>Q185*H185</f>
        <v>0</v>
      </c>
      <c r="S185" s="162">
        <v>0</v>
      </c>
      <c r="T185" s="163">
        <f>S185*H185</f>
        <v>0</v>
      </c>
      <c r="AR185" s="164" t="s">
        <v>142</v>
      </c>
      <c r="AT185" s="164" t="s">
        <v>137</v>
      </c>
      <c r="AU185" s="164" t="s">
        <v>85</v>
      </c>
      <c r="AY185" s="17" t="s">
        <v>135</v>
      </c>
      <c r="BE185" s="165">
        <f>IF(N185="základní",J185,0)</f>
        <v>0</v>
      </c>
      <c r="BF185" s="165">
        <f>IF(N185="snížená",J185,0)</f>
        <v>0</v>
      </c>
      <c r="BG185" s="165">
        <f>IF(N185="zákl. přenesená",J185,0)</f>
        <v>0</v>
      </c>
      <c r="BH185" s="165">
        <f>IF(N185="sníž. přenesená",J185,0)</f>
        <v>0</v>
      </c>
      <c r="BI185" s="165">
        <f>IF(N185="nulová",J185,0)</f>
        <v>0</v>
      </c>
      <c r="BJ185" s="17" t="s">
        <v>83</v>
      </c>
      <c r="BK185" s="165">
        <f>ROUND(I185*H185,2)</f>
        <v>0</v>
      </c>
      <c r="BL185" s="17" t="s">
        <v>142</v>
      </c>
      <c r="BM185" s="164" t="s">
        <v>188</v>
      </c>
    </row>
    <row r="186" spans="2:65" s="1" customFormat="1" ht="19.5">
      <c r="B186" s="32"/>
      <c r="D186" s="166" t="s">
        <v>144</v>
      </c>
      <c r="F186" s="167" t="s">
        <v>189</v>
      </c>
      <c r="I186" s="95"/>
      <c r="L186" s="32"/>
      <c r="M186" s="168"/>
      <c r="T186" s="55"/>
      <c r="AT186" s="17" t="s">
        <v>144</v>
      </c>
      <c r="AU186" s="17" t="s">
        <v>85</v>
      </c>
    </row>
    <row r="187" spans="2:65" s="1" customFormat="1" ht="117">
      <c r="B187" s="32"/>
      <c r="D187" s="166" t="s">
        <v>146</v>
      </c>
      <c r="F187" s="169" t="s">
        <v>190</v>
      </c>
      <c r="I187" s="95"/>
      <c r="L187" s="32"/>
      <c r="M187" s="168"/>
      <c r="T187" s="55"/>
      <c r="AT187" s="17" t="s">
        <v>146</v>
      </c>
      <c r="AU187" s="17" t="s">
        <v>85</v>
      </c>
    </row>
    <row r="188" spans="2:65" s="12" customFormat="1">
      <c r="B188" s="170"/>
      <c r="D188" s="166" t="s">
        <v>148</v>
      </c>
      <c r="E188" s="171" t="s">
        <v>1</v>
      </c>
      <c r="F188" s="172" t="s">
        <v>159</v>
      </c>
      <c r="H188" s="171" t="s">
        <v>1</v>
      </c>
      <c r="I188" s="173"/>
      <c r="L188" s="170"/>
      <c r="M188" s="174"/>
      <c r="T188" s="175"/>
      <c r="AT188" s="171" t="s">
        <v>148</v>
      </c>
      <c r="AU188" s="171" t="s">
        <v>85</v>
      </c>
      <c r="AV188" s="12" t="s">
        <v>83</v>
      </c>
      <c r="AW188" s="12" t="s">
        <v>32</v>
      </c>
      <c r="AX188" s="12" t="s">
        <v>76</v>
      </c>
      <c r="AY188" s="171" t="s">
        <v>135</v>
      </c>
    </row>
    <row r="189" spans="2:65" s="12" customFormat="1">
      <c r="B189" s="170"/>
      <c r="D189" s="166" t="s">
        <v>148</v>
      </c>
      <c r="E189" s="171" t="s">
        <v>1</v>
      </c>
      <c r="F189" s="172" t="s">
        <v>160</v>
      </c>
      <c r="H189" s="171" t="s">
        <v>1</v>
      </c>
      <c r="I189" s="173"/>
      <c r="L189" s="170"/>
      <c r="M189" s="174"/>
      <c r="T189" s="175"/>
      <c r="AT189" s="171" t="s">
        <v>148</v>
      </c>
      <c r="AU189" s="171" t="s">
        <v>85</v>
      </c>
      <c r="AV189" s="12" t="s">
        <v>83</v>
      </c>
      <c r="AW189" s="12" t="s">
        <v>32</v>
      </c>
      <c r="AX189" s="12" t="s">
        <v>76</v>
      </c>
      <c r="AY189" s="171" t="s">
        <v>135</v>
      </c>
    </row>
    <row r="190" spans="2:65" s="13" customFormat="1">
      <c r="B190" s="176"/>
      <c r="D190" s="166" t="s">
        <v>148</v>
      </c>
      <c r="E190" s="177" t="s">
        <v>1</v>
      </c>
      <c r="F190" s="178" t="s">
        <v>161</v>
      </c>
      <c r="H190" s="179">
        <v>7.92</v>
      </c>
      <c r="I190" s="180"/>
      <c r="L190" s="176"/>
      <c r="M190" s="181"/>
      <c r="T190" s="182"/>
      <c r="AT190" s="177" t="s">
        <v>148</v>
      </c>
      <c r="AU190" s="177" t="s">
        <v>85</v>
      </c>
      <c r="AV190" s="13" t="s">
        <v>85</v>
      </c>
      <c r="AW190" s="13" t="s">
        <v>32</v>
      </c>
      <c r="AX190" s="13" t="s">
        <v>76</v>
      </c>
      <c r="AY190" s="177" t="s">
        <v>135</v>
      </c>
    </row>
    <row r="191" spans="2:65" s="14" customFormat="1">
      <c r="B191" s="183"/>
      <c r="D191" s="166" t="s">
        <v>148</v>
      </c>
      <c r="E191" s="184" t="s">
        <v>1</v>
      </c>
      <c r="F191" s="185" t="s">
        <v>152</v>
      </c>
      <c r="H191" s="186">
        <v>7.92</v>
      </c>
      <c r="I191" s="187"/>
      <c r="L191" s="183"/>
      <c r="M191" s="188"/>
      <c r="T191" s="189"/>
      <c r="AT191" s="184" t="s">
        <v>148</v>
      </c>
      <c r="AU191" s="184" t="s">
        <v>85</v>
      </c>
      <c r="AV191" s="14" t="s">
        <v>153</v>
      </c>
      <c r="AW191" s="14" t="s">
        <v>32</v>
      </c>
      <c r="AX191" s="14" t="s">
        <v>76</v>
      </c>
      <c r="AY191" s="184" t="s">
        <v>135</v>
      </c>
    </row>
    <row r="192" spans="2:65" s="15" customFormat="1">
      <c r="B192" s="190"/>
      <c r="D192" s="166" t="s">
        <v>148</v>
      </c>
      <c r="E192" s="191" t="s">
        <v>1</v>
      </c>
      <c r="F192" s="192" t="s">
        <v>154</v>
      </c>
      <c r="H192" s="193">
        <v>7.92</v>
      </c>
      <c r="I192" s="194"/>
      <c r="L192" s="190"/>
      <c r="M192" s="195"/>
      <c r="T192" s="196"/>
      <c r="AT192" s="191" t="s">
        <v>148</v>
      </c>
      <c r="AU192" s="191" t="s">
        <v>85</v>
      </c>
      <c r="AV192" s="15" t="s">
        <v>142</v>
      </c>
      <c r="AW192" s="15" t="s">
        <v>32</v>
      </c>
      <c r="AX192" s="15" t="s">
        <v>83</v>
      </c>
      <c r="AY192" s="191" t="s">
        <v>135</v>
      </c>
    </row>
    <row r="193" spans="2:65" s="1" customFormat="1" ht="21.75" customHeight="1">
      <c r="B193" s="152"/>
      <c r="C193" s="153" t="s">
        <v>191</v>
      </c>
      <c r="D193" s="153" t="s">
        <v>137</v>
      </c>
      <c r="E193" s="154" t="s">
        <v>192</v>
      </c>
      <c r="F193" s="155" t="s">
        <v>193</v>
      </c>
      <c r="G193" s="156" t="s">
        <v>194</v>
      </c>
      <c r="H193" s="157">
        <v>12.672000000000001</v>
      </c>
      <c r="I193" s="158"/>
      <c r="J193" s="159">
        <f>ROUND(I193*H193,2)</f>
        <v>0</v>
      </c>
      <c r="K193" s="155" t="s">
        <v>141</v>
      </c>
      <c r="L193" s="32"/>
      <c r="M193" s="160" t="s">
        <v>1</v>
      </c>
      <c r="N193" s="161" t="s">
        <v>41</v>
      </c>
      <c r="P193" s="162">
        <f>O193*H193</f>
        <v>0</v>
      </c>
      <c r="Q193" s="162">
        <v>0</v>
      </c>
      <c r="R193" s="162">
        <f>Q193*H193</f>
        <v>0</v>
      </c>
      <c r="S193" s="162">
        <v>0</v>
      </c>
      <c r="T193" s="163">
        <f>S193*H193</f>
        <v>0</v>
      </c>
      <c r="AR193" s="164" t="s">
        <v>142</v>
      </c>
      <c r="AT193" s="164" t="s">
        <v>137</v>
      </c>
      <c r="AU193" s="164" t="s">
        <v>85</v>
      </c>
      <c r="AY193" s="17" t="s">
        <v>135</v>
      </c>
      <c r="BE193" s="165">
        <f>IF(N193="základní",J193,0)</f>
        <v>0</v>
      </c>
      <c r="BF193" s="165">
        <f>IF(N193="snížená",J193,0)</f>
        <v>0</v>
      </c>
      <c r="BG193" s="165">
        <f>IF(N193="zákl. přenesená",J193,0)</f>
        <v>0</v>
      </c>
      <c r="BH193" s="165">
        <f>IF(N193="sníž. přenesená",J193,0)</f>
        <v>0</v>
      </c>
      <c r="BI193" s="165">
        <f>IF(N193="nulová",J193,0)</f>
        <v>0</v>
      </c>
      <c r="BJ193" s="17" t="s">
        <v>83</v>
      </c>
      <c r="BK193" s="165">
        <f>ROUND(I193*H193,2)</f>
        <v>0</v>
      </c>
      <c r="BL193" s="17" t="s">
        <v>142</v>
      </c>
      <c r="BM193" s="164" t="s">
        <v>195</v>
      </c>
    </row>
    <row r="194" spans="2:65" s="1" customFormat="1" ht="29.25">
      <c r="B194" s="32"/>
      <c r="D194" s="166" t="s">
        <v>144</v>
      </c>
      <c r="F194" s="167" t="s">
        <v>196</v>
      </c>
      <c r="I194" s="95"/>
      <c r="L194" s="32"/>
      <c r="M194" s="168"/>
      <c r="T194" s="55"/>
      <c r="AT194" s="17" t="s">
        <v>144</v>
      </c>
      <c r="AU194" s="17" t="s">
        <v>85</v>
      </c>
    </row>
    <row r="195" spans="2:65" s="12" customFormat="1">
      <c r="B195" s="170"/>
      <c r="D195" s="166" t="s">
        <v>148</v>
      </c>
      <c r="E195" s="171" t="s">
        <v>1</v>
      </c>
      <c r="F195" s="172" t="s">
        <v>159</v>
      </c>
      <c r="H195" s="171" t="s">
        <v>1</v>
      </c>
      <c r="I195" s="173"/>
      <c r="L195" s="170"/>
      <c r="M195" s="174"/>
      <c r="T195" s="175"/>
      <c r="AT195" s="171" t="s">
        <v>148</v>
      </c>
      <c r="AU195" s="171" t="s">
        <v>85</v>
      </c>
      <c r="AV195" s="12" t="s">
        <v>83</v>
      </c>
      <c r="AW195" s="12" t="s">
        <v>32</v>
      </c>
      <c r="AX195" s="12" t="s">
        <v>76</v>
      </c>
      <c r="AY195" s="171" t="s">
        <v>135</v>
      </c>
    </row>
    <row r="196" spans="2:65" s="12" customFormat="1">
      <c r="B196" s="170"/>
      <c r="D196" s="166" t="s">
        <v>148</v>
      </c>
      <c r="E196" s="171" t="s">
        <v>1</v>
      </c>
      <c r="F196" s="172" t="s">
        <v>160</v>
      </c>
      <c r="H196" s="171" t="s">
        <v>1</v>
      </c>
      <c r="I196" s="173"/>
      <c r="L196" s="170"/>
      <c r="M196" s="174"/>
      <c r="T196" s="175"/>
      <c r="AT196" s="171" t="s">
        <v>148</v>
      </c>
      <c r="AU196" s="171" t="s">
        <v>85</v>
      </c>
      <c r="AV196" s="12" t="s">
        <v>83</v>
      </c>
      <c r="AW196" s="12" t="s">
        <v>32</v>
      </c>
      <c r="AX196" s="12" t="s">
        <v>76</v>
      </c>
      <c r="AY196" s="171" t="s">
        <v>135</v>
      </c>
    </row>
    <row r="197" spans="2:65" s="13" customFormat="1">
      <c r="B197" s="176"/>
      <c r="D197" s="166" t="s">
        <v>148</v>
      </c>
      <c r="E197" s="177" t="s">
        <v>1</v>
      </c>
      <c r="F197" s="178" t="s">
        <v>197</v>
      </c>
      <c r="H197" s="179">
        <v>12.672000000000001</v>
      </c>
      <c r="I197" s="180"/>
      <c r="L197" s="176"/>
      <c r="M197" s="181"/>
      <c r="T197" s="182"/>
      <c r="AT197" s="177" t="s">
        <v>148</v>
      </c>
      <c r="AU197" s="177" t="s">
        <v>85</v>
      </c>
      <c r="AV197" s="13" t="s">
        <v>85</v>
      </c>
      <c r="AW197" s="13" t="s">
        <v>32</v>
      </c>
      <c r="AX197" s="13" t="s">
        <v>76</v>
      </c>
      <c r="AY197" s="177" t="s">
        <v>135</v>
      </c>
    </row>
    <row r="198" spans="2:65" s="14" customFormat="1">
      <c r="B198" s="183"/>
      <c r="D198" s="166" t="s">
        <v>148</v>
      </c>
      <c r="E198" s="184" t="s">
        <v>1</v>
      </c>
      <c r="F198" s="185" t="s">
        <v>152</v>
      </c>
      <c r="H198" s="186">
        <v>12.672000000000001</v>
      </c>
      <c r="I198" s="187"/>
      <c r="L198" s="183"/>
      <c r="M198" s="188"/>
      <c r="T198" s="189"/>
      <c r="AT198" s="184" t="s">
        <v>148</v>
      </c>
      <c r="AU198" s="184" t="s">
        <v>85</v>
      </c>
      <c r="AV198" s="14" t="s">
        <v>153</v>
      </c>
      <c r="AW198" s="14" t="s">
        <v>32</v>
      </c>
      <c r="AX198" s="14" t="s">
        <v>76</v>
      </c>
      <c r="AY198" s="184" t="s">
        <v>135</v>
      </c>
    </row>
    <row r="199" spans="2:65" s="15" customFormat="1">
      <c r="B199" s="190"/>
      <c r="D199" s="166" t="s">
        <v>148</v>
      </c>
      <c r="E199" s="191" t="s">
        <v>1</v>
      </c>
      <c r="F199" s="192" t="s">
        <v>154</v>
      </c>
      <c r="H199" s="193">
        <v>12.672000000000001</v>
      </c>
      <c r="I199" s="194"/>
      <c r="L199" s="190"/>
      <c r="M199" s="195"/>
      <c r="T199" s="196"/>
      <c r="AT199" s="191" t="s">
        <v>148</v>
      </c>
      <c r="AU199" s="191" t="s">
        <v>85</v>
      </c>
      <c r="AV199" s="15" t="s">
        <v>142</v>
      </c>
      <c r="AW199" s="15" t="s">
        <v>32</v>
      </c>
      <c r="AX199" s="15" t="s">
        <v>83</v>
      </c>
      <c r="AY199" s="191" t="s">
        <v>135</v>
      </c>
    </row>
    <row r="200" spans="2:65" s="11" customFormat="1" ht="22.9" customHeight="1">
      <c r="B200" s="140"/>
      <c r="D200" s="141" t="s">
        <v>75</v>
      </c>
      <c r="E200" s="150" t="s">
        <v>85</v>
      </c>
      <c r="F200" s="150" t="s">
        <v>198</v>
      </c>
      <c r="I200" s="143"/>
      <c r="J200" s="151">
        <f>BK200</f>
        <v>0</v>
      </c>
      <c r="L200" s="140"/>
      <c r="M200" s="145"/>
      <c r="P200" s="146">
        <f>SUM(P201:P230)</f>
        <v>0</v>
      </c>
      <c r="R200" s="146">
        <f>SUM(R201:R230)</f>
        <v>15.245274</v>
      </c>
      <c r="T200" s="147">
        <f>SUM(T201:T230)</f>
        <v>0</v>
      </c>
      <c r="AR200" s="141" t="s">
        <v>83</v>
      </c>
      <c r="AT200" s="148" t="s">
        <v>75</v>
      </c>
      <c r="AU200" s="148" t="s">
        <v>83</v>
      </c>
      <c r="AY200" s="141" t="s">
        <v>135</v>
      </c>
      <c r="BK200" s="149">
        <f>SUM(BK201:BK230)</f>
        <v>0</v>
      </c>
    </row>
    <row r="201" spans="2:65" s="1" customFormat="1" ht="21.75" customHeight="1">
      <c r="B201" s="152"/>
      <c r="C201" s="153" t="s">
        <v>199</v>
      </c>
      <c r="D201" s="153" t="s">
        <v>137</v>
      </c>
      <c r="E201" s="154" t="s">
        <v>200</v>
      </c>
      <c r="F201" s="155" t="s">
        <v>201</v>
      </c>
      <c r="G201" s="156" t="s">
        <v>140</v>
      </c>
      <c r="H201" s="157">
        <v>7.92</v>
      </c>
      <c r="I201" s="158"/>
      <c r="J201" s="159">
        <f>ROUND(I201*H201,2)</f>
        <v>0</v>
      </c>
      <c r="K201" s="155" t="s">
        <v>141</v>
      </c>
      <c r="L201" s="32"/>
      <c r="M201" s="160" t="s">
        <v>1</v>
      </c>
      <c r="N201" s="161" t="s">
        <v>41</v>
      </c>
      <c r="P201" s="162">
        <f>O201*H201</f>
        <v>0</v>
      </c>
      <c r="Q201" s="162">
        <v>1.9205000000000001</v>
      </c>
      <c r="R201" s="162">
        <f>Q201*H201</f>
        <v>15.210360000000001</v>
      </c>
      <c r="S201" s="162">
        <v>0</v>
      </c>
      <c r="T201" s="163">
        <f>S201*H201</f>
        <v>0</v>
      </c>
      <c r="AR201" s="164" t="s">
        <v>142</v>
      </c>
      <c r="AT201" s="164" t="s">
        <v>137</v>
      </c>
      <c r="AU201" s="164" t="s">
        <v>85</v>
      </c>
      <c r="AY201" s="17" t="s">
        <v>135</v>
      </c>
      <c r="BE201" s="165">
        <f>IF(N201="základní",J201,0)</f>
        <v>0</v>
      </c>
      <c r="BF201" s="165">
        <f>IF(N201="snížená",J201,0)</f>
        <v>0</v>
      </c>
      <c r="BG201" s="165">
        <f>IF(N201="zákl. přenesená",J201,0)</f>
        <v>0</v>
      </c>
      <c r="BH201" s="165">
        <f>IF(N201="sníž. přenesená",J201,0)</f>
        <v>0</v>
      </c>
      <c r="BI201" s="165">
        <f>IF(N201="nulová",J201,0)</f>
        <v>0</v>
      </c>
      <c r="BJ201" s="17" t="s">
        <v>83</v>
      </c>
      <c r="BK201" s="165">
        <f>ROUND(I201*H201,2)</f>
        <v>0</v>
      </c>
      <c r="BL201" s="17" t="s">
        <v>142</v>
      </c>
      <c r="BM201" s="164" t="s">
        <v>202</v>
      </c>
    </row>
    <row r="202" spans="2:65" s="1" customFormat="1" ht="19.5">
      <c r="B202" s="32"/>
      <c r="D202" s="166" t="s">
        <v>144</v>
      </c>
      <c r="F202" s="167" t="s">
        <v>203</v>
      </c>
      <c r="I202" s="95"/>
      <c r="L202" s="32"/>
      <c r="M202" s="168"/>
      <c r="T202" s="55"/>
      <c r="AT202" s="17" t="s">
        <v>144</v>
      </c>
      <c r="AU202" s="17" t="s">
        <v>85</v>
      </c>
    </row>
    <row r="203" spans="2:65" s="1" customFormat="1" ht="78">
      <c r="B203" s="32"/>
      <c r="D203" s="166" t="s">
        <v>146</v>
      </c>
      <c r="F203" s="169" t="s">
        <v>204</v>
      </c>
      <c r="I203" s="95"/>
      <c r="L203" s="32"/>
      <c r="M203" s="168"/>
      <c r="T203" s="55"/>
      <c r="AT203" s="17" t="s">
        <v>146</v>
      </c>
      <c r="AU203" s="17" t="s">
        <v>85</v>
      </c>
    </row>
    <row r="204" spans="2:65" s="12" customFormat="1">
      <c r="B204" s="170"/>
      <c r="D204" s="166" t="s">
        <v>148</v>
      </c>
      <c r="E204" s="171" t="s">
        <v>1</v>
      </c>
      <c r="F204" s="172" t="s">
        <v>205</v>
      </c>
      <c r="H204" s="171" t="s">
        <v>1</v>
      </c>
      <c r="I204" s="173"/>
      <c r="L204" s="170"/>
      <c r="M204" s="174"/>
      <c r="T204" s="175"/>
      <c r="AT204" s="171" t="s">
        <v>148</v>
      </c>
      <c r="AU204" s="171" t="s">
        <v>85</v>
      </c>
      <c r="AV204" s="12" t="s">
        <v>83</v>
      </c>
      <c r="AW204" s="12" t="s">
        <v>32</v>
      </c>
      <c r="AX204" s="12" t="s">
        <v>76</v>
      </c>
      <c r="AY204" s="171" t="s">
        <v>135</v>
      </c>
    </row>
    <row r="205" spans="2:65" s="12" customFormat="1">
      <c r="B205" s="170"/>
      <c r="D205" s="166" t="s">
        <v>148</v>
      </c>
      <c r="E205" s="171" t="s">
        <v>1</v>
      </c>
      <c r="F205" s="172" t="s">
        <v>150</v>
      </c>
      <c r="H205" s="171" t="s">
        <v>1</v>
      </c>
      <c r="I205" s="173"/>
      <c r="L205" s="170"/>
      <c r="M205" s="174"/>
      <c r="T205" s="175"/>
      <c r="AT205" s="171" t="s">
        <v>148</v>
      </c>
      <c r="AU205" s="171" t="s">
        <v>85</v>
      </c>
      <c r="AV205" s="12" t="s">
        <v>83</v>
      </c>
      <c r="AW205" s="12" t="s">
        <v>32</v>
      </c>
      <c r="AX205" s="12" t="s">
        <v>76</v>
      </c>
      <c r="AY205" s="171" t="s">
        <v>135</v>
      </c>
    </row>
    <row r="206" spans="2:65" s="13" customFormat="1">
      <c r="B206" s="176"/>
      <c r="D206" s="166" t="s">
        <v>148</v>
      </c>
      <c r="E206" s="177" t="s">
        <v>1</v>
      </c>
      <c r="F206" s="178" t="s">
        <v>151</v>
      </c>
      <c r="H206" s="179">
        <v>7.92</v>
      </c>
      <c r="I206" s="180"/>
      <c r="L206" s="176"/>
      <c r="M206" s="181"/>
      <c r="T206" s="182"/>
      <c r="AT206" s="177" t="s">
        <v>148</v>
      </c>
      <c r="AU206" s="177" t="s">
        <v>85</v>
      </c>
      <c r="AV206" s="13" t="s">
        <v>85</v>
      </c>
      <c r="AW206" s="13" t="s">
        <v>32</v>
      </c>
      <c r="AX206" s="13" t="s">
        <v>76</v>
      </c>
      <c r="AY206" s="177" t="s">
        <v>135</v>
      </c>
    </row>
    <row r="207" spans="2:65" s="14" customFormat="1">
      <c r="B207" s="183"/>
      <c r="D207" s="166" t="s">
        <v>148</v>
      </c>
      <c r="E207" s="184" t="s">
        <v>1</v>
      </c>
      <c r="F207" s="185" t="s">
        <v>152</v>
      </c>
      <c r="H207" s="186">
        <v>7.92</v>
      </c>
      <c r="I207" s="187"/>
      <c r="L207" s="183"/>
      <c r="M207" s="188"/>
      <c r="T207" s="189"/>
      <c r="AT207" s="184" t="s">
        <v>148</v>
      </c>
      <c r="AU207" s="184" t="s">
        <v>85</v>
      </c>
      <c r="AV207" s="14" t="s">
        <v>153</v>
      </c>
      <c r="AW207" s="14" t="s">
        <v>32</v>
      </c>
      <c r="AX207" s="14" t="s">
        <v>76</v>
      </c>
      <c r="AY207" s="184" t="s">
        <v>135</v>
      </c>
    </row>
    <row r="208" spans="2:65" s="15" customFormat="1">
      <c r="B208" s="190"/>
      <c r="D208" s="166" t="s">
        <v>148</v>
      </c>
      <c r="E208" s="191" t="s">
        <v>1</v>
      </c>
      <c r="F208" s="192" t="s">
        <v>154</v>
      </c>
      <c r="H208" s="193">
        <v>7.92</v>
      </c>
      <c r="I208" s="194"/>
      <c r="L208" s="190"/>
      <c r="M208" s="195"/>
      <c r="T208" s="196"/>
      <c r="AT208" s="191" t="s">
        <v>148</v>
      </c>
      <c r="AU208" s="191" t="s">
        <v>85</v>
      </c>
      <c r="AV208" s="15" t="s">
        <v>142</v>
      </c>
      <c r="AW208" s="15" t="s">
        <v>32</v>
      </c>
      <c r="AX208" s="15" t="s">
        <v>83</v>
      </c>
      <c r="AY208" s="191" t="s">
        <v>135</v>
      </c>
    </row>
    <row r="209" spans="2:65" s="1" customFormat="1" ht="21.75" customHeight="1">
      <c r="B209" s="152"/>
      <c r="C209" s="153" t="s">
        <v>206</v>
      </c>
      <c r="D209" s="153" t="s">
        <v>137</v>
      </c>
      <c r="E209" s="154" t="s">
        <v>207</v>
      </c>
      <c r="F209" s="155" t="s">
        <v>208</v>
      </c>
      <c r="G209" s="156" t="s">
        <v>209</v>
      </c>
      <c r="H209" s="157">
        <v>59.4</v>
      </c>
      <c r="I209" s="158"/>
      <c r="J209" s="159">
        <f>ROUND(I209*H209,2)</f>
        <v>0</v>
      </c>
      <c r="K209" s="155" t="s">
        <v>141</v>
      </c>
      <c r="L209" s="32"/>
      <c r="M209" s="160" t="s">
        <v>1</v>
      </c>
      <c r="N209" s="161" t="s">
        <v>41</v>
      </c>
      <c r="P209" s="162">
        <f>O209*H209</f>
        <v>0</v>
      </c>
      <c r="Q209" s="162">
        <v>1.7000000000000001E-4</v>
      </c>
      <c r="R209" s="162">
        <f>Q209*H209</f>
        <v>1.0098000000000001E-2</v>
      </c>
      <c r="S209" s="162">
        <v>0</v>
      </c>
      <c r="T209" s="163">
        <f>S209*H209</f>
        <v>0</v>
      </c>
      <c r="AR209" s="164" t="s">
        <v>142</v>
      </c>
      <c r="AT209" s="164" t="s">
        <v>137</v>
      </c>
      <c r="AU209" s="164" t="s">
        <v>85</v>
      </c>
      <c r="AY209" s="17" t="s">
        <v>135</v>
      </c>
      <c r="BE209" s="165">
        <f>IF(N209="základní",J209,0)</f>
        <v>0</v>
      </c>
      <c r="BF209" s="165">
        <f>IF(N209="snížená",J209,0)</f>
        <v>0</v>
      </c>
      <c r="BG209" s="165">
        <f>IF(N209="zákl. přenesená",J209,0)</f>
        <v>0</v>
      </c>
      <c r="BH209" s="165">
        <f>IF(N209="sníž. přenesená",J209,0)</f>
        <v>0</v>
      </c>
      <c r="BI209" s="165">
        <f>IF(N209="nulová",J209,0)</f>
        <v>0</v>
      </c>
      <c r="BJ209" s="17" t="s">
        <v>83</v>
      </c>
      <c r="BK209" s="165">
        <f>ROUND(I209*H209,2)</f>
        <v>0</v>
      </c>
      <c r="BL209" s="17" t="s">
        <v>142</v>
      </c>
      <c r="BM209" s="164" t="s">
        <v>210</v>
      </c>
    </row>
    <row r="210" spans="2:65" s="1" customFormat="1" ht="19.5">
      <c r="B210" s="32"/>
      <c r="D210" s="166" t="s">
        <v>144</v>
      </c>
      <c r="F210" s="167" t="s">
        <v>211</v>
      </c>
      <c r="I210" s="95"/>
      <c r="L210" s="32"/>
      <c r="M210" s="168"/>
      <c r="T210" s="55"/>
      <c r="AT210" s="17" t="s">
        <v>144</v>
      </c>
      <c r="AU210" s="17" t="s">
        <v>85</v>
      </c>
    </row>
    <row r="211" spans="2:65" s="1" customFormat="1" ht="204.75">
      <c r="B211" s="32"/>
      <c r="D211" s="166" t="s">
        <v>146</v>
      </c>
      <c r="F211" s="169" t="s">
        <v>212</v>
      </c>
      <c r="I211" s="95"/>
      <c r="L211" s="32"/>
      <c r="M211" s="168"/>
      <c r="T211" s="55"/>
      <c r="AT211" s="17" t="s">
        <v>146</v>
      </c>
      <c r="AU211" s="17" t="s">
        <v>85</v>
      </c>
    </row>
    <row r="212" spans="2:65" s="12" customFormat="1">
      <c r="B212" s="170"/>
      <c r="D212" s="166" t="s">
        <v>148</v>
      </c>
      <c r="E212" s="171" t="s">
        <v>1</v>
      </c>
      <c r="F212" s="172" t="s">
        <v>213</v>
      </c>
      <c r="H212" s="171" t="s">
        <v>1</v>
      </c>
      <c r="I212" s="173"/>
      <c r="L212" s="170"/>
      <c r="M212" s="174"/>
      <c r="T212" s="175"/>
      <c r="AT212" s="171" t="s">
        <v>148</v>
      </c>
      <c r="AU212" s="171" t="s">
        <v>85</v>
      </c>
      <c r="AV212" s="12" t="s">
        <v>83</v>
      </c>
      <c r="AW212" s="12" t="s">
        <v>32</v>
      </c>
      <c r="AX212" s="12" t="s">
        <v>76</v>
      </c>
      <c r="AY212" s="171" t="s">
        <v>135</v>
      </c>
    </row>
    <row r="213" spans="2:65" s="12" customFormat="1">
      <c r="B213" s="170"/>
      <c r="D213" s="166" t="s">
        <v>148</v>
      </c>
      <c r="E213" s="171" t="s">
        <v>1</v>
      </c>
      <c r="F213" s="172" t="s">
        <v>150</v>
      </c>
      <c r="H213" s="171" t="s">
        <v>1</v>
      </c>
      <c r="I213" s="173"/>
      <c r="L213" s="170"/>
      <c r="M213" s="174"/>
      <c r="T213" s="175"/>
      <c r="AT213" s="171" t="s">
        <v>148</v>
      </c>
      <c r="AU213" s="171" t="s">
        <v>85</v>
      </c>
      <c r="AV213" s="12" t="s">
        <v>83</v>
      </c>
      <c r="AW213" s="12" t="s">
        <v>32</v>
      </c>
      <c r="AX213" s="12" t="s">
        <v>76</v>
      </c>
      <c r="AY213" s="171" t="s">
        <v>135</v>
      </c>
    </row>
    <row r="214" spans="2:65" s="13" customFormat="1">
      <c r="B214" s="176"/>
      <c r="D214" s="166" t="s">
        <v>148</v>
      </c>
      <c r="E214" s="177" t="s">
        <v>1</v>
      </c>
      <c r="F214" s="178" t="s">
        <v>214</v>
      </c>
      <c r="H214" s="179">
        <v>59.4</v>
      </c>
      <c r="I214" s="180"/>
      <c r="L214" s="176"/>
      <c r="M214" s="181"/>
      <c r="T214" s="182"/>
      <c r="AT214" s="177" t="s">
        <v>148</v>
      </c>
      <c r="AU214" s="177" t="s">
        <v>85</v>
      </c>
      <c r="AV214" s="13" t="s">
        <v>85</v>
      </c>
      <c r="AW214" s="13" t="s">
        <v>32</v>
      </c>
      <c r="AX214" s="13" t="s">
        <v>76</v>
      </c>
      <c r="AY214" s="177" t="s">
        <v>135</v>
      </c>
    </row>
    <row r="215" spans="2:65" s="14" customFormat="1">
      <c r="B215" s="183"/>
      <c r="D215" s="166" t="s">
        <v>148</v>
      </c>
      <c r="E215" s="184" t="s">
        <v>1</v>
      </c>
      <c r="F215" s="185" t="s">
        <v>152</v>
      </c>
      <c r="H215" s="186">
        <v>59.4</v>
      </c>
      <c r="I215" s="187"/>
      <c r="L215" s="183"/>
      <c r="M215" s="188"/>
      <c r="T215" s="189"/>
      <c r="AT215" s="184" t="s">
        <v>148</v>
      </c>
      <c r="AU215" s="184" t="s">
        <v>85</v>
      </c>
      <c r="AV215" s="14" t="s">
        <v>153</v>
      </c>
      <c r="AW215" s="14" t="s">
        <v>32</v>
      </c>
      <c r="AX215" s="14" t="s">
        <v>76</v>
      </c>
      <c r="AY215" s="184" t="s">
        <v>135</v>
      </c>
    </row>
    <row r="216" spans="2:65" s="15" customFormat="1">
      <c r="B216" s="190"/>
      <c r="D216" s="166" t="s">
        <v>148</v>
      </c>
      <c r="E216" s="191" t="s">
        <v>1</v>
      </c>
      <c r="F216" s="192" t="s">
        <v>154</v>
      </c>
      <c r="H216" s="193">
        <v>59.4</v>
      </c>
      <c r="I216" s="194"/>
      <c r="L216" s="190"/>
      <c r="M216" s="195"/>
      <c r="T216" s="196"/>
      <c r="AT216" s="191" t="s">
        <v>148</v>
      </c>
      <c r="AU216" s="191" t="s">
        <v>85</v>
      </c>
      <c r="AV216" s="15" t="s">
        <v>142</v>
      </c>
      <c r="AW216" s="15" t="s">
        <v>32</v>
      </c>
      <c r="AX216" s="15" t="s">
        <v>83</v>
      </c>
      <c r="AY216" s="191" t="s">
        <v>135</v>
      </c>
    </row>
    <row r="217" spans="2:65" s="1" customFormat="1" ht="16.5" customHeight="1">
      <c r="B217" s="152"/>
      <c r="C217" s="197" t="s">
        <v>215</v>
      </c>
      <c r="D217" s="197" t="s">
        <v>216</v>
      </c>
      <c r="E217" s="198" t="s">
        <v>217</v>
      </c>
      <c r="F217" s="199" t="s">
        <v>218</v>
      </c>
      <c r="G217" s="200" t="s">
        <v>209</v>
      </c>
      <c r="H217" s="201">
        <v>71.28</v>
      </c>
      <c r="I217" s="202"/>
      <c r="J217" s="203">
        <f>ROUND(I217*H217,2)</f>
        <v>0</v>
      </c>
      <c r="K217" s="199" t="s">
        <v>141</v>
      </c>
      <c r="L217" s="204"/>
      <c r="M217" s="205" t="s">
        <v>1</v>
      </c>
      <c r="N217" s="206" t="s">
        <v>41</v>
      </c>
      <c r="P217" s="162">
        <f>O217*H217</f>
        <v>0</v>
      </c>
      <c r="Q217" s="162">
        <v>2.0000000000000001E-4</v>
      </c>
      <c r="R217" s="162">
        <f>Q217*H217</f>
        <v>1.4256000000000001E-2</v>
      </c>
      <c r="S217" s="162">
        <v>0</v>
      </c>
      <c r="T217" s="163">
        <f>S217*H217</f>
        <v>0</v>
      </c>
      <c r="AR217" s="164" t="s">
        <v>191</v>
      </c>
      <c r="AT217" s="164" t="s">
        <v>216</v>
      </c>
      <c r="AU217" s="164" t="s">
        <v>85</v>
      </c>
      <c r="AY217" s="17" t="s">
        <v>135</v>
      </c>
      <c r="BE217" s="165">
        <f>IF(N217="základní",J217,0)</f>
        <v>0</v>
      </c>
      <c r="BF217" s="165">
        <f>IF(N217="snížená",J217,0)</f>
        <v>0</v>
      </c>
      <c r="BG217" s="165">
        <f>IF(N217="zákl. přenesená",J217,0)</f>
        <v>0</v>
      </c>
      <c r="BH217" s="165">
        <f>IF(N217="sníž. přenesená",J217,0)</f>
        <v>0</v>
      </c>
      <c r="BI217" s="165">
        <f>IF(N217="nulová",J217,0)</f>
        <v>0</v>
      </c>
      <c r="BJ217" s="17" t="s">
        <v>83</v>
      </c>
      <c r="BK217" s="165">
        <f>ROUND(I217*H217,2)</f>
        <v>0</v>
      </c>
      <c r="BL217" s="17" t="s">
        <v>142</v>
      </c>
      <c r="BM217" s="164" t="s">
        <v>219</v>
      </c>
    </row>
    <row r="218" spans="2:65" s="1" customFormat="1">
      <c r="B218" s="32"/>
      <c r="D218" s="166" t="s">
        <v>144</v>
      </c>
      <c r="F218" s="167" t="s">
        <v>218</v>
      </c>
      <c r="I218" s="95"/>
      <c r="L218" s="32"/>
      <c r="M218" s="168"/>
      <c r="T218" s="55"/>
      <c r="AT218" s="17" t="s">
        <v>144</v>
      </c>
      <c r="AU218" s="17" t="s">
        <v>85</v>
      </c>
    </row>
    <row r="219" spans="2:65" s="12" customFormat="1">
      <c r="B219" s="170"/>
      <c r="D219" s="166" t="s">
        <v>148</v>
      </c>
      <c r="E219" s="171" t="s">
        <v>1</v>
      </c>
      <c r="F219" s="172" t="s">
        <v>220</v>
      </c>
      <c r="H219" s="171" t="s">
        <v>1</v>
      </c>
      <c r="I219" s="173"/>
      <c r="L219" s="170"/>
      <c r="M219" s="174"/>
      <c r="T219" s="175"/>
      <c r="AT219" s="171" t="s">
        <v>148</v>
      </c>
      <c r="AU219" s="171" t="s">
        <v>85</v>
      </c>
      <c r="AV219" s="12" t="s">
        <v>83</v>
      </c>
      <c r="AW219" s="12" t="s">
        <v>32</v>
      </c>
      <c r="AX219" s="12" t="s">
        <v>76</v>
      </c>
      <c r="AY219" s="171" t="s">
        <v>135</v>
      </c>
    </row>
    <row r="220" spans="2:65" s="13" customFormat="1">
      <c r="B220" s="176"/>
      <c r="D220" s="166" t="s">
        <v>148</v>
      </c>
      <c r="E220" s="177" t="s">
        <v>1</v>
      </c>
      <c r="F220" s="178" t="s">
        <v>221</v>
      </c>
      <c r="H220" s="179">
        <v>71.28</v>
      </c>
      <c r="I220" s="180"/>
      <c r="L220" s="176"/>
      <c r="M220" s="181"/>
      <c r="T220" s="182"/>
      <c r="AT220" s="177" t="s">
        <v>148</v>
      </c>
      <c r="AU220" s="177" t="s">
        <v>85</v>
      </c>
      <c r="AV220" s="13" t="s">
        <v>85</v>
      </c>
      <c r="AW220" s="13" t="s">
        <v>32</v>
      </c>
      <c r="AX220" s="13" t="s">
        <v>76</v>
      </c>
      <c r="AY220" s="177" t="s">
        <v>135</v>
      </c>
    </row>
    <row r="221" spans="2:65" s="14" customFormat="1">
      <c r="B221" s="183"/>
      <c r="D221" s="166" t="s">
        <v>148</v>
      </c>
      <c r="E221" s="184" t="s">
        <v>1</v>
      </c>
      <c r="F221" s="185" t="s">
        <v>152</v>
      </c>
      <c r="H221" s="186">
        <v>71.28</v>
      </c>
      <c r="I221" s="187"/>
      <c r="L221" s="183"/>
      <c r="M221" s="188"/>
      <c r="T221" s="189"/>
      <c r="AT221" s="184" t="s">
        <v>148</v>
      </c>
      <c r="AU221" s="184" t="s">
        <v>85</v>
      </c>
      <c r="AV221" s="14" t="s">
        <v>153</v>
      </c>
      <c r="AW221" s="14" t="s">
        <v>32</v>
      </c>
      <c r="AX221" s="14" t="s">
        <v>76</v>
      </c>
      <c r="AY221" s="184" t="s">
        <v>135</v>
      </c>
    </row>
    <row r="222" spans="2:65" s="15" customFormat="1">
      <c r="B222" s="190"/>
      <c r="D222" s="166" t="s">
        <v>148</v>
      </c>
      <c r="E222" s="191" t="s">
        <v>1</v>
      </c>
      <c r="F222" s="192" t="s">
        <v>154</v>
      </c>
      <c r="H222" s="193">
        <v>71.28</v>
      </c>
      <c r="I222" s="194"/>
      <c r="L222" s="190"/>
      <c r="M222" s="195"/>
      <c r="T222" s="196"/>
      <c r="AT222" s="191" t="s">
        <v>148</v>
      </c>
      <c r="AU222" s="191" t="s">
        <v>85</v>
      </c>
      <c r="AV222" s="15" t="s">
        <v>142</v>
      </c>
      <c r="AW222" s="15" t="s">
        <v>32</v>
      </c>
      <c r="AX222" s="15" t="s">
        <v>83</v>
      </c>
      <c r="AY222" s="191" t="s">
        <v>135</v>
      </c>
    </row>
    <row r="223" spans="2:65" s="1" customFormat="1" ht="16.5" customHeight="1">
      <c r="B223" s="152"/>
      <c r="C223" s="153" t="s">
        <v>222</v>
      </c>
      <c r="D223" s="153" t="s">
        <v>137</v>
      </c>
      <c r="E223" s="154" t="s">
        <v>223</v>
      </c>
      <c r="F223" s="155" t="s">
        <v>224</v>
      </c>
      <c r="G223" s="156" t="s">
        <v>225</v>
      </c>
      <c r="H223" s="157">
        <v>22</v>
      </c>
      <c r="I223" s="158"/>
      <c r="J223" s="159">
        <f>ROUND(I223*H223,2)</f>
        <v>0</v>
      </c>
      <c r="K223" s="155" t="s">
        <v>141</v>
      </c>
      <c r="L223" s="32"/>
      <c r="M223" s="160" t="s">
        <v>1</v>
      </c>
      <c r="N223" s="161" t="s">
        <v>41</v>
      </c>
      <c r="P223" s="162">
        <f>O223*H223</f>
        <v>0</v>
      </c>
      <c r="Q223" s="162">
        <v>4.8000000000000001E-4</v>
      </c>
      <c r="R223" s="162">
        <f>Q223*H223</f>
        <v>1.056E-2</v>
      </c>
      <c r="S223" s="162">
        <v>0</v>
      </c>
      <c r="T223" s="163">
        <f>S223*H223</f>
        <v>0</v>
      </c>
      <c r="AR223" s="164" t="s">
        <v>142</v>
      </c>
      <c r="AT223" s="164" t="s">
        <v>137</v>
      </c>
      <c r="AU223" s="164" t="s">
        <v>85</v>
      </c>
      <c r="AY223" s="17" t="s">
        <v>135</v>
      </c>
      <c r="BE223" s="165">
        <f>IF(N223="základní",J223,0)</f>
        <v>0</v>
      </c>
      <c r="BF223" s="165">
        <f>IF(N223="snížená",J223,0)</f>
        <v>0</v>
      </c>
      <c r="BG223" s="165">
        <f>IF(N223="zákl. přenesená",J223,0)</f>
        <v>0</v>
      </c>
      <c r="BH223" s="165">
        <f>IF(N223="sníž. přenesená",J223,0)</f>
        <v>0</v>
      </c>
      <c r="BI223" s="165">
        <f>IF(N223="nulová",J223,0)</f>
        <v>0</v>
      </c>
      <c r="BJ223" s="17" t="s">
        <v>83</v>
      </c>
      <c r="BK223" s="165">
        <f>ROUND(I223*H223,2)</f>
        <v>0</v>
      </c>
      <c r="BL223" s="17" t="s">
        <v>142</v>
      </c>
      <c r="BM223" s="164" t="s">
        <v>226</v>
      </c>
    </row>
    <row r="224" spans="2:65" s="1" customFormat="1" ht="19.5">
      <c r="B224" s="32"/>
      <c r="D224" s="166" t="s">
        <v>144</v>
      </c>
      <c r="F224" s="167" t="s">
        <v>227</v>
      </c>
      <c r="I224" s="95"/>
      <c r="L224" s="32"/>
      <c r="M224" s="168"/>
      <c r="T224" s="55"/>
      <c r="AT224" s="17" t="s">
        <v>144</v>
      </c>
      <c r="AU224" s="17" t="s">
        <v>85</v>
      </c>
    </row>
    <row r="225" spans="2:65" s="1" customFormat="1" ht="107.25">
      <c r="B225" s="32"/>
      <c r="D225" s="166" t="s">
        <v>146</v>
      </c>
      <c r="F225" s="169" t="s">
        <v>228</v>
      </c>
      <c r="I225" s="95"/>
      <c r="L225" s="32"/>
      <c r="M225" s="168"/>
      <c r="T225" s="55"/>
      <c r="AT225" s="17" t="s">
        <v>146</v>
      </c>
      <c r="AU225" s="17" t="s">
        <v>85</v>
      </c>
    </row>
    <row r="226" spans="2:65" s="12" customFormat="1">
      <c r="B226" s="170"/>
      <c r="D226" s="166" t="s">
        <v>148</v>
      </c>
      <c r="E226" s="171" t="s">
        <v>1</v>
      </c>
      <c r="F226" s="172" t="s">
        <v>213</v>
      </c>
      <c r="H226" s="171" t="s">
        <v>1</v>
      </c>
      <c r="I226" s="173"/>
      <c r="L226" s="170"/>
      <c r="M226" s="174"/>
      <c r="T226" s="175"/>
      <c r="AT226" s="171" t="s">
        <v>148</v>
      </c>
      <c r="AU226" s="171" t="s">
        <v>85</v>
      </c>
      <c r="AV226" s="12" t="s">
        <v>83</v>
      </c>
      <c r="AW226" s="12" t="s">
        <v>32</v>
      </c>
      <c r="AX226" s="12" t="s">
        <v>76</v>
      </c>
      <c r="AY226" s="171" t="s">
        <v>135</v>
      </c>
    </row>
    <row r="227" spans="2:65" s="12" customFormat="1">
      <c r="B227" s="170"/>
      <c r="D227" s="166" t="s">
        <v>148</v>
      </c>
      <c r="E227" s="171" t="s">
        <v>1</v>
      </c>
      <c r="F227" s="172" t="s">
        <v>150</v>
      </c>
      <c r="H227" s="171" t="s">
        <v>1</v>
      </c>
      <c r="I227" s="173"/>
      <c r="L227" s="170"/>
      <c r="M227" s="174"/>
      <c r="T227" s="175"/>
      <c r="AT227" s="171" t="s">
        <v>148</v>
      </c>
      <c r="AU227" s="171" t="s">
        <v>85</v>
      </c>
      <c r="AV227" s="12" t="s">
        <v>83</v>
      </c>
      <c r="AW227" s="12" t="s">
        <v>32</v>
      </c>
      <c r="AX227" s="12" t="s">
        <v>76</v>
      </c>
      <c r="AY227" s="171" t="s">
        <v>135</v>
      </c>
    </row>
    <row r="228" spans="2:65" s="13" customFormat="1">
      <c r="B228" s="176"/>
      <c r="D228" s="166" t="s">
        <v>148</v>
      </c>
      <c r="E228" s="177" t="s">
        <v>1</v>
      </c>
      <c r="F228" s="178" t="s">
        <v>229</v>
      </c>
      <c r="H228" s="179">
        <v>22</v>
      </c>
      <c r="I228" s="180"/>
      <c r="L228" s="176"/>
      <c r="M228" s="181"/>
      <c r="T228" s="182"/>
      <c r="AT228" s="177" t="s">
        <v>148</v>
      </c>
      <c r="AU228" s="177" t="s">
        <v>85</v>
      </c>
      <c r="AV228" s="13" t="s">
        <v>85</v>
      </c>
      <c r="AW228" s="13" t="s">
        <v>32</v>
      </c>
      <c r="AX228" s="13" t="s">
        <v>76</v>
      </c>
      <c r="AY228" s="177" t="s">
        <v>135</v>
      </c>
    </row>
    <row r="229" spans="2:65" s="14" customFormat="1">
      <c r="B229" s="183"/>
      <c r="D229" s="166" t="s">
        <v>148</v>
      </c>
      <c r="E229" s="184" t="s">
        <v>1</v>
      </c>
      <c r="F229" s="185" t="s">
        <v>152</v>
      </c>
      <c r="H229" s="186">
        <v>22</v>
      </c>
      <c r="I229" s="187"/>
      <c r="L229" s="183"/>
      <c r="M229" s="188"/>
      <c r="T229" s="189"/>
      <c r="AT229" s="184" t="s">
        <v>148</v>
      </c>
      <c r="AU229" s="184" t="s">
        <v>85</v>
      </c>
      <c r="AV229" s="14" t="s">
        <v>153</v>
      </c>
      <c r="AW229" s="14" t="s">
        <v>32</v>
      </c>
      <c r="AX229" s="14" t="s">
        <v>76</v>
      </c>
      <c r="AY229" s="184" t="s">
        <v>135</v>
      </c>
    </row>
    <row r="230" spans="2:65" s="15" customFormat="1">
      <c r="B230" s="190"/>
      <c r="D230" s="166" t="s">
        <v>148</v>
      </c>
      <c r="E230" s="191" t="s">
        <v>1</v>
      </c>
      <c r="F230" s="192" t="s">
        <v>154</v>
      </c>
      <c r="H230" s="193">
        <v>22</v>
      </c>
      <c r="I230" s="194"/>
      <c r="L230" s="190"/>
      <c r="M230" s="195"/>
      <c r="T230" s="196"/>
      <c r="AT230" s="191" t="s">
        <v>148</v>
      </c>
      <c r="AU230" s="191" t="s">
        <v>85</v>
      </c>
      <c r="AV230" s="15" t="s">
        <v>142</v>
      </c>
      <c r="AW230" s="15" t="s">
        <v>32</v>
      </c>
      <c r="AX230" s="15" t="s">
        <v>83</v>
      </c>
      <c r="AY230" s="191" t="s">
        <v>135</v>
      </c>
    </row>
    <row r="231" spans="2:65" s="11" customFormat="1" ht="22.9" customHeight="1">
      <c r="B231" s="140"/>
      <c r="D231" s="141" t="s">
        <v>75</v>
      </c>
      <c r="E231" s="150" t="s">
        <v>153</v>
      </c>
      <c r="F231" s="150" t="s">
        <v>230</v>
      </c>
      <c r="I231" s="143"/>
      <c r="J231" s="151">
        <f>BK231</f>
        <v>0</v>
      </c>
      <c r="L231" s="140"/>
      <c r="M231" s="145"/>
      <c r="P231" s="146">
        <f>SUM(P232:P239)</f>
        <v>0</v>
      </c>
      <c r="R231" s="146">
        <f>SUM(R232:R239)</f>
        <v>6.6988349999999999</v>
      </c>
      <c r="T231" s="147">
        <f>SUM(T232:T239)</f>
        <v>0</v>
      </c>
      <c r="AR231" s="141" t="s">
        <v>83</v>
      </c>
      <c r="AT231" s="148" t="s">
        <v>75</v>
      </c>
      <c r="AU231" s="148" t="s">
        <v>83</v>
      </c>
      <c r="AY231" s="141" t="s">
        <v>135</v>
      </c>
      <c r="BK231" s="149">
        <f>SUM(BK232:BK239)</f>
        <v>0</v>
      </c>
    </row>
    <row r="232" spans="2:65" s="1" customFormat="1" ht="21.75" customHeight="1">
      <c r="B232" s="152"/>
      <c r="C232" s="153" t="s">
        <v>231</v>
      </c>
      <c r="D232" s="153" t="s">
        <v>137</v>
      </c>
      <c r="E232" s="154" t="s">
        <v>232</v>
      </c>
      <c r="F232" s="155" t="s">
        <v>233</v>
      </c>
      <c r="G232" s="156" t="s">
        <v>140</v>
      </c>
      <c r="H232" s="157">
        <v>3.51</v>
      </c>
      <c r="I232" s="158"/>
      <c r="J232" s="159">
        <f>ROUND(I232*H232,2)</f>
        <v>0</v>
      </c>
      <c r="K232" s="155" t="s">
        <v>141</v>
      </c>
      <c r="L232" s="32"/>
      <c r="M232" s="160" t="s">
        <v>1</v>
      </c>
      <c r="N232" s="161" t="s">
        <v>41</v>
      </c>
      <c r="P232" s="162">
        <f>O232*H232</f>
        <v>0</v>
      </c>
      <c r="Q232" s="162">
        <v>1.9085000000000001</v>
      </c>
      <c r="R232" s="162">
        <f>Q232*H232</f>
        <v>6.6988349999999999</v>
      </c>
      <c r="S232" s="162">
        <v>0</v>
      </c>
      <c r="T232" s="163">
        <f>S232*H232</f>
        <v>0</v>
      </c>
      <c r="AR232" s="164" t="s">
        <v>142</v>
      </c>
      <c r="AT232" s="164" t="s">
        <v>137</v>
      </c>
      <c r="AU232" s="164" t="s">
        <v>85</v>
      </c>
      <c r="AY232" s="17" t="s">
        <v>135</v>
      </c>
      <c r="BE232" s="165">
        <f>IF(N232="základní",J232,0)</f>
        <v>0</v>
      </c>
      <c r="BF232" s="165">
        <f>IF(N232="snížená",J232,0)</f>
        <v>0</v>
      </c>
      <c r="BG232" s="165">
        <f>IF(N232="zákl. přenesená",J232,0)</f>
        <v>0</v>
      </c>
      <c r="BH232" s="165">
        <f>IF(N232="sníž. přenesená",J232,0)</f>
        <v>0</v>
      </c>
      <c r="BI232" s="165">
        <f>IF(N232="nulová",J232,0)</f>
        <v>0</v>
      </c>
      <c r="BJ232" s="17" t="s">
        <v>83</v>
      </c>
      <c r="BK232" s="165">
        <f>ROUND(I232*H232,2)</f>
        <v>0</v>
      </c>
      <c r="BL232" s="17" t="s">
        <v>142</v>
      </c>
      <c r="BM232" s="164" t="s">
        <v>234</v>
      </c>
    </row>
    <row r="233" spans="2:65" s="1" customFormat="1" ht="19.5">
      <c r="B233" s="32"/>
      <c r="D233" s="166" t="s">
        <v>144</v>
      </c>
      <c r="F233" s="167" t="s">
        <v>235</v>
      </c>
      <c r="I233" s="95"/>
      <c r="L233" s="32"/>
      <c r="M233" s="168"/>
      <c r="T233" s="55"/>
      <c r="AT233" s="17" t="s">
        <v>144</v>
      </c>
      <c r="AU233" s="17" t="s">
        <v>85</v>
      </c>
    </row>
    <row r="234" spans="2:65" s="12" customFormat="1">
      <c r="B234" s="170"/>
      <c r="D234" s="166" t="s">
        <v>148</v>
      </c>
      <c r="E234" s="171" t="s">
        <v>1</v>
      </c>
      <c r="F234" s="172" t="s">
        <v>236</v>
      </c>
      <c r="H234" s="171" t="s">
        <v>1</v>
      </c>
      <c r="I234" s="173"/>
      <c r="L234" s="170"/>
      <c r="M234" s="174"/>
      <c r="T234" s="175"/>
      <c r="AT234" s="171" t="s">
        <v>148</v>
      </c>
      <c r="AU234" s="171" t="s">
        <v>85</v>
      </c>
      <c r="AV234" s="12" t="s">
        <v>83</v>
      </c>
      <c r="AW234" s="12" t="s">
        <v>32</v>
      </c>
      <c r="AX234" s="12" t="s">
        <v>76</v>
      </c>
      <c r="AY234" s="171" t="s">
        <v>135</v>
      </c>
    </row>
    <row r="235" spans="2:65" s="12" customFormat="1">
      <c r="B235" s="170"/>
      <c r="D235" s="166" t="s">
        <v>148</v>
      </c>
      <c r="E235" s="171" t="s">
        <v>1</v>
      </c>
      <c r="F235" s="172" t="s">
        <v>150</v>
      </c>
      <c r="H235" s="171" t="s">
        <v>1</v>
      </c>
      <c r="I235" s="173"/>
      <c r="L235" s="170"/>
      <c r="M235" s="174"/>
      <c r="T235" s="175"/>
      <c r="AT235" s="171" t="s">
        <v>148</v>
      </c>
      <c r="AU235" s="171" t="s">
        <v>85</v>
      </c>
      <c r="AV235" s="12" t="s">
        <v>83</v>
      </c>
      <c r="AW235" s="12" t="s">
        <v>32</v>
      </c>
      <c r="AX235" s="12" t="s">
        <v>76</v>
      </c>
      <c r="AY235" s="171" t="s">
        <v>135</v>
      </c>
    </row>
    <row r="236" spans="2:65" s="13" customFormat="1">
      <c r="B236" s="176"/>
      <c r="D236" s="166" t="s">
        <v>148</v>
      </c>
      <c r="E236" s="177" t="s">
        <v>1</v>
      </c>
      <c r="F236" s="178" t="s">
        <v>237</v>
      </c>
      <c r="H236" s="179">
        <v>1.35</v>
      </c>
      <c r="I236" s="180"/>
      <c r="L236" s="176"/>
      <c r="M236" s="181"/>
      <c r="T236" s="182"/>
      <c r="AT236" s="177" t="s">
        <v>148</v>
      </c>
      <c r="AU236" s="177" t="s">
        <v>85</v>
      </c>
      <c r="AV236" s="13" t="s">
        <v>85</v>
      </c>
      <c r="AW236" s="13" t="s">
        <v>32</v>
      </c>
      <c r="AX236" s="13" t="s">
        <v>76</v>
      </c>
      <c r="AY236" s="177" t="s">
        <v>135</v>
      </c>
    </row>
    <row r="237" spans="2:65" s="13" customFormat="1">
      <c r="B237" s="176"/>
      <c r="D237" s="166" t="s">
        <v>148</v>
      </c>
      <c r="E237" s="177" t="s">
        <v>1</v>
      </c>
      <c r="F237" s="178" t="s">
        <v>238</v>
      </c>
      <c r="H237" s="179">
        <v>2.16</v>
      </c>
      <c r="I237" s="180"/>
      <c r="L237" s="176"/>
      <c r="M237" s="181"/>
      <c r="T237" s="182"/>
      <c r="AT237" s="177" t="s">
        <v>148</v>
      </c>
      <c r="AU237" s="177" t="s">
        <v>85</v>
      </c>
      <c r="AV237" s="13" t="s">
        <v>85</v>
      </c>
      <c r="AW237" s="13" t="s">
        <v>32</v>
      </c>
      <c r="AX237" s="13" t="s">
        <v>76</v>
      </c>
      <c r="AY237" s="177" t="s">
        <v>135</v>
      </c>
    </row>
    <row r="238" spans="2:65" s="14" customFormat="1">
      <c r="B238" s="183"/>
      <c r="D238" s="166" t="s">
        <v>148</v>
      </c>
      <c r="E238" s="184" t="s">
        <v>1</v>
      </c>
      <c r="F238" s="185" t="s">
        <v>152</v>
      </c>
      <c r="H238" s="186">
        <v>3.5100000000000002</v>
      </c>
      <c r="I238" s="187"/>
      <c r="L238" s="183"/>
      <c r="M238" s="188"/>
      <c r="T238" s="189"/>
      <c r="AT238" s="184" t="s">
        <v>148</v>
      </c>
      <c r="AU238" s="184" t="s">
        <v>85</v>
      </c>
      <c r="AV238" s="14" t="s">
        <v>153</v>
      </c>
      <c r="AW238" s="14" t="s">
        <v>32</v>
      </c>
      <c r="AX238" s="14" t="s">
        <v>76</v>
      </c>
      <c r="AY238" s="184" t="s">
        <v>135</v>
      </c>
    </row>
    <row r="239" spans="2:65" s="15" customFormat="1">
      <c r="B239" s="190"/>
      <c r="D239" s="166" t="s">
        <v>148</v>
      </c>
      <c r="E239" s="191" t="s">
        <v>1</v>
      </c>
      <c r="F239" s="192" t="s">
        <v>154</v>
      </c>
      <c r="H239" s="193">
        <v>3.5100000000000002</v>
      </c>
      <c r="I239" s="194"/>
      <c r="L239" s="190"/>
      <c r="M239" s="195"/>
      <c r="T239" s="196"/>
      <c r="AT239" s="191" t="s">
        <v>148</v>
      </c>
      <c r="AU239" s="191" t="s">
        <v>85</v>
      </c>
      <c r="AV239" s="15" t="s">
        <v>142</v>
      </c>
      <c r="AW239" s="15" t="s">
        <v>32</v>
      </c>
      <c r="AX239" s="15" t="s">
        <v>83</v>
      </c>
      <c r="AY239" s="191" t="s">
        <v>135</v>
      </c>
    </row>
    <row r="240" spans="2:65" s="11" customFormat="1" ht="22.9" customHeight="1">
      <c r="B240" s="140"/>
      <c r="D240" s="141" t="s">
        <v>75</v>
      </c>
      <c r="E240" s="150" t="s">
        <v>179</v>
      </c>
      <c r="F240" s="150" t="s">
        <v>239</v>
      </c>
      <c r="I240" s="143"/>
      <c r="J240" s="151">
        <f>BK240</f>
        <v>0</v>
      </c>
      <c r="L240" s="140"/>
      <c r="M240" s="145"/>
      <c r="P240" s="146">
        <f>SUM(P241:P368)</f>
        <v>0</v>
      </c>
      <c r="R240" s="146">
        <f>SUM(R241:R368)</f>
        <v>20.529358889999997</v>
      </c>
      <c r="T240" s="147">
        <f>SUM(T241:T368)</f>
        <v>0</v>
      </c>
      <c r="AR240" s="141" t="s">
        <v>83</v>
      </c>
      <c r="AT240" s="148" t="s">
        <v>75</v>
      </c>
      <c r="AU240" s="148" t="s">
        <v>83</v>
      </c>
      <c r="AY240" s="141" t="s">
        <v>135</v>
      </c>
      <c r="BK240" s="149">
        <f>SUM(BK241:BK368)</f>
        <v>0</v>
      </c>
    </row>
    <row r="241" spans="2:65" s="1" customFormat="1" ht="21.75" customHeight="1">
      <c r="B241" s="152"/>
      <c r="C241" s="153" t="s">
        <v>240</v>
      </c>
      <c r="D241" s="153" t="s">
        <v>137</v>
      </c>
      <c r="E241" s="154" t="s">
        <v>241</v>
      </c>
      <c r="F241" s="155" t="s">
        <v>242</v>
      </c>
      <c r="G241" s="156" t="s">
        <v>209</v>
      </c>
      <c r="H241" s="157">
        <v>1.6</v>
      </c>
      <c r="I241" s="158"/>
      <c r="J241" s="159">
        <f>ROUND(I241*H241,2)</f>
        <v>0</v>
      </c>
      <c r="K241" s="155" t="s">
        <v>141</v>
      </c>
      <c r="L241" s="32"/>
      <c r="M241" s="160" t="s">
        <v>1</v>
      </c>
      <c r="N241" s="161" t="s">
        <v>41</v>
      </c>
      <c r="P241" s="162">
        <f>O241*H241</f>
        <v>0</v>
      </c>
      <c r="Q241" s="162">
        <v>3.4500000000000003E-2</v>
      </c>
      <c r="R241" s="162">
        <f>Q241*H241</f>
        <v>5.5200000000000006E-2</v>
      </c>
      <c r="S241" s="162">
        <v>0</v>
      </c>
      <c r="T241" s="163">
        <f>S241*H241</f>
        <v>0</v>
      </c>
      <c r="AR241" s="164" t="s">
        <v>142</v>
      </c>
      <c r="AT241" s="164" t="s">
        <v>137</v>
      </c>
      <c r="AU241" s="164" t="s">
        <v>85</v>
      </c>
      <c r="AY241" s="17" t="s">
        <v>135</v>
      </c>
      <c r="BE241" s="165">
        <f>IF(N241="základní",J241,0)</f>
        <v>0</v>
      </c>
      <c r="BF241" s="165">
        <f>IF(N241="snížená",J241,0)</f>
        <v>0</v>
      </c>
      <c r="BG241" s="165">
        <f>IF(N241="zákl. přenesená",J241,0)</f>
        <v>0</v>
      </c>
      <c r="BH241" s="165">
        <f>IF(N241="sníž. přenesená",J241,0)</f>
        <v>0</v>
      </c>
      <c r="BI241" s="165">
        <f>IF(N241="nulová",J241,0)</f>
        <v>0</v>
      </c>
      <c r="BJ241" s="17" t="s">
        <v>83</v>
      </c>
      <c r="BK241" s="165">
        <f>ROUND(I241*H241,2)</f>
        <v>0</v>
      </c>
      <c r="BL241" s="17" t="s">
        <v>142</v>
      </c>
      <c r="BM241" s="164" t="s">
        <v>243</v>
      </c>
    </row>
    <row r="242" spans="2:65" s="1" customFormat="1" ht="29.25">
      <c r="B242" s="32"/>
      <c r="D242" s="166" t="s">
        <v>144</v>
      </c>
      <c r="F242" s="167" t="s">
        <v>244</v>
      </c>
      <c r="I242" s="95"/>
      <c r="L242" s="32"/>
      <c r="M242" s="168"/>
      <c r="T242" s="55"/>
      <c r="AT242" s="17" t="s">
        <v>144</v>
      </c>
      <c r="AU242" s="17" t="s">
        <v>85</v>
      </c>
    </row>
    <row r="243" spans="2:65" s="1" customFormat="1" ht="175.5">
      <c r="B243" s="32"/>
      <c r="D243" s="166" t="s">
        <v>146</v>
      </c>
      <c r="F243" s="169" t="s">
        <v>245</v>
      </c>
      <c r="I243" s="95"/>
      <c r="L243" s="32"/>
      <c r="M243" s="168"/>
      <c r="T243" s="55"/>
      <c r="AT243" s="17" t="s">
        <v>146</v>
      </c>
      <c r="AU243" s="17" t="s">
        <v>85</v>
      </c>
    </row>
    <row r="244" spans="2:65" s="12" customFormat="1">
      <c r="B244" s="170"/>
      <c r="D244" s="166" t="s">
        <v>148</v>
      </c>
      <c r="E244" s="171" t="s">
        <v>1</v>
      </c>
      <c r="F244" s="172" t="s">
        <v>246</v>
      </c>
      <c r="H244" s="171" t="s">
        <v>1</v>
      </c>
      <c r="I244" s="173"/>
      <c r="L244" s="170"/>
      <c r="M244" s="174"/>
      <c r="T244" s="175"/>
      <c r="AT244" s="171" t="s">
        <v>148</v>
      </c>
      <c r="AU244" s="171" t="s">
        <v>85</v>
      </c>
      <c r="AV244" s="12" t="s">
        <v>83</v>
      </c>
      <c r="AW244" s="12" t="s">
        <v>32</v>
      </c>
      <c r="AX244" s="12" t="s">
        <v>76</v>
      </c>
      <c r="AY244" s="171" t="s">
        <v>135</v>
      </c>
    </row>
    <row r="245" spans="2:65" s="12" customFormat="1">
      <c r="B245" s="170"/>
      <c r="D245" s="166" t="s">
        <v>148</v>
      </c>
      <c r="E245" s="171" t="s">
        <v>1</v>
      </c>
      <c r="F245" s="172" t="s">
        <v>150</v>
      </c>
      <c r="H245" s="171" t="s">
        <v>1</v>
      </c>
      <c r="I245" s="173"/>
      <c r="L245" s="170"/>
      <c r="M245" s="174"/>
      <c r="T245" s="175"/>
      <c r="AT245" s="171" t="s">
        <v>148</v>
      </c>
      <c r="AU245" s="171" t="s">
        <v>85</v>
      </c>
      <c r="AV245" s="12" t="s">
        <v>83</v>
      </c>
      <c r="AW245" s="12" t="s">
        <v>32</v>
      </c>
      <c r="AX245" s="12" t="s">
        <v>76</v>
      </c>
      <c r="AY245" s="171" t="s">
        <v>135</v>
      </c>
    </row>
    <row r="246" spans="2:65" s="13" customFormat="1">
      <c r="B246" s="176"/>
      <c r="D246" s="166" t="s">
        <v>148</v>
      </c>
      <c r="E246" s="177" t="s">
        <v>1</v>
      </c>
      <c r="F246" s="178" t="s">
        <v>247</v>
      </c>
      <c r="H246" s="179">
        <v>1.6</v>
      </c>
      <c r="I246" s="180"/>
      <c r="L246" s="176"/>
      <c r="M246" s="181"/>
      <c r="T246" s="182"/>
      <c r="AT246" s="177" t="s">
        <v>148</v>
      </c>
      <c r="AU246" s="177" t="s">
        <v>85</v>
      </c>
      <c r="AV246" s="13" t="s">
        <v>85</v>
      </c>
      <c r="AW246" s="13" t="s">
        <v>32</v>
      </c>
      <c r="AX246" s="13" t="s">
        <v>76</v>
      </c>
      <c r="AY246" s="177" t="s">
        <v>135</v>
      </c>
    </row>
    <row r="247" spans="2:65" s="14" customFormat="1">
      <c r="B247" s="183"/>
      <c r="D247" s="166" t="s">
        <v>148</v>
      </c>
      <c r="E247" s="184" t="s">
        <v>1</v>
      </c>
      <c r="F247" s="185" t="s">
        <v>152</v>
      </c>
      <c r="H247" s="186">
        <v>1.6</v>
      </c>
      <c r="I247" s="187"/>
      <c r="L247" s="183"/>
      <c r="M247" s="188"/>
      <c r="T247" s="189"/>
      <c r="AT247" s="184" t="s">
        <v>148</v>
      </c>
      <c r="AU247" s="184" t="s">
        <v>85</v>
      </c>
      <c r="AV247" s="14" t="s">
        <v>153</v>
      </c>
      <c r="AW247" s="14" t="s">
        <v>32</v>
      </c>
      <c r="AX247" s="14" t="s">
        <v>76</v>
      </c>
      <c r="AY247" s="184" t="s">
        <v>135</v>
      </c>
    </row>
    <row r="248" spans="2:65" s="15" customFormat="1">
      <c r="B248" s="190"/>
      <c r="D248" s="166" t="s">
        <v>148</v>
      </c>
      <c r="E248" s="191" t="s">
        <v>1</v>
      </c>
      <c r="F248" s="192" t="s">
        <v>154</v>
      </c>
      <c r="H248" s="193">
        <v>1.6</v>
      </c>
      <c r="I248" s="194"/>
      <c r="L248" s="190"/>
      <c r="M248" s="195"/>
      <c r="T248" s="196"/>
      <c r="AT248" s="191" t="s">
        <v>148</v>
      </c>
      <c r="AU248" s="191" t="s">
        <v>85</v>
      </c>
      <c r="AV248" s="15" t="s">
        <v>142</v>
      </c>
      <c r="AW248" s="15" t="s">
        <v>32</v>
      </c>
      <c r="AX248" s="15" t="s">
        <v>83</v>
      </c>
      <c r="AY248" s="191" t="s">
        <v>135</v>
      </c>
    </row>
    <row r="249" spans="2:65" s="1" customFormat="1" ht="16.5" customHeight="1">
      <c r="B249" s="152"/>
      <c r="C249" s="153" t="s">
        <v>8</v>
      </c>
      <c r="D249" s="153" t="s">
        <v>137</v>
      </c>
      <c r="E249" s="154" t="s">
        <v>248</v>
      </c>
      <c r="F249" s="155" t="s">
        <v>249</v>
      </c>
      <c r="G249" s="156" t="s">
        <v>209</v>
      </c>
      <c r="H249" s="157">
        <v>1.6</v>
      </c>
      <c r="I249" s="158"/>
      <c r="J249" s="159">
        <f>ROUND(I249*H249,2)</f>
        <v>0</v>
      </c>
      <c r="K249" s="155" t="s">
        <v>141</v>
      </c>
      <c r="L249" s="32"/>
      <c r="M249" s="160" t="s">
        <v>1</v>
      </c>
      <c r="N249" s="161" t="s">
        <v>41</v>
      </c>
      <c r="P249" s="162">
        <f>O249*H249</f>
        <v>0</v>
      </c>
      <c r="Q249" s="162">
        <v>1.6E-2</v>
      </c>
      <c r="R249" s="162">
        <f>Q249*H249</f>
        <v>2.5600000000000001E-2</v>
      </c>
      <c r="S249" s="162">
        <v>0</v>
      </c>
      <c r="T249" s="163">
        <f>S249*H249</f>
        <v>0</v>
      </c>
      <c r="AR249" s="164" t="s">
        <v>142</v>
      </c>
      <c r="AT249" s="164" t="s">
        <v>137</v>
      </c>
      <c r="AU249" s="164" t="s">
        <v>85</v>
      </c>
      <c r="AY249" s="17" t="s">
        <v>135</v>
      </c>
      <c r="BE249" s="165">
        <f>IF(N249="základní",J249,0)</f>
        <v>0</v>
      </c>
      <c r="BF249" s="165">
        <f>IF(N249="snížená",J249,0)</f>
        <v>0</v>
      </c>
      <c r="BG249" s="165">
        <f>IF(N249="zákl. přenesená",J249,0)</f>
        <v>0</v>
      </c>
      <c r="BH249" s="165">
        <f>IF(N249="sníž. přenesená",J249,0)</f>
        <v>0</v>
      </c>
      <c r="BI249" s="165">
        <f>IF(N249="nulová",J249,0)</f>
        <v>0</v>
      </c>
      <c r="BJ249" s="17" t="s">
        <v>83</v>
      </c>
      <c r="BK249" s="165">
        <f>ROUND(I249*H249,2)</f>
        <v>0</v>
      </c>
      <c r="BL249" s="17" t="s">
        <v>142</v>
      </c>
      <c r="BM249" s="164" t="s">
        <v>250</v>
      </c>
    </row>
    <row r="250" spans="2:65" s="1" customFormat="1" ht="19.5">
      <c r="B250" s="32"/>
      <c r="D250" s="166" t="s">
        <v>144</v>
      </c>
      <c r="F250" s="167" t="s">
        <v>251</v>
      </c>
      <c r="I250" s="95"/>
      <c r="L250" s="32"/>
      <c r="M250" s="168"/>
      <c r="T250" s="55"/>
      <c r="AT250" s="17" t="s">
        <v>144</v>
      </c>
      <c r="AU250" s="17" t="s">
        <v>85</v>
      </c>
    </row>
    <row r="251" spans="2:65" s="1" customFormat="1" ht="175.5">
      <c r="B251" s="32"/>
      <c r="D251" s="166" t="s">
        <v>146</v>
      </c>
      <c r="F251" s="169" t="s">
        <v>245</v>
      </c>
      <c r="I251" s="95"/>
      <c r="L251" s="32"/>
      <c r="M251" s="168"/>
      <c r="T251" s="55"/>
      <c r="AT251" s="17" t="s">
        <v>146</v>
      </c>
      <c r="AU251" s="17" t="s">
        <v>85</v>
      </c>
    </row>
    <row r="252" spans="2:65" s="1" customFormat="1" ht="21.75" customHeight="1">
      <c r="B252" s="152"/>
      <c r="C252" s="153" t="s">
        <v>252</v>
      </c>
      <c r="D252" s="153" t="s">
        <v>137</v>
      </c>
      <c r="E252" s="154" t="s">
        <v>253</v>
      </c>
      <c r="F252" s="155" t="s">
        <v>254</v>
      </c>
      <c r="G252" s="156" t="s">
        <v>209</v>
      </c>
      <c r="H252" s="157">
        <v>90.525000000000006</v>
      </c>
      <c r="I252" s="158"/>
      <c r="J252" s="159">
        <f>ROUND(I252*H252,2)</f>
        <v>0</v>
      </c>
      <c r="K252" s="155" t="s">
        <v>141</v>
      </c>
      <c r="L252" s="32"/>
      <c r="M252" s="160" t="s">
        <v>1</v>
      </c>
      <c r="N252" s="161" t="s">
        <v>41</v>
      </c>
      <c r="P252" s="162">
        <f>O252*H252</f>
        <v>0</v>
      </c>
      <c r="Q252" s="162">
        <v>1.67E-2</v>
      </c>
      <c r="R252" s="162">
        <f>Q252*H252</f>
        <v>1.5117675000000002</v>
      </c>
      <c r="S252" s="162">
        <v>0</v>
      </c>
      <c r="T252" s="163">
        <f>S252*H252</f>
        <v>0</v>
      </c>
      <c r="AR252" s="164" t="s">
        <v>142</v>
      </c>
      <c r="AT252" s="164" t="s">
        <v>137</v>
      </c>
      <c r="AU252" s="164" t="s">
        <v>85</v>
      </c>
      <c r="AY252" s="17" t="s">
        <v>135</v>
      </c>
      <c r="BE252" s="165">
        <f>IF(N252="základní",J252,0)</f>
        <v>0</v>
      </c>
      <c r="BF252" s="165">
        <f>IF(N252="snížená",J252,0)</f>
        <v>0</v>
      </c>
      <c r="BG252" s="165">
        <f>IF(N252="zákl. přenesená",J252,0)</f>
        <v>0</v>
      </c>
      <c r="BH252" s="165">
        <f>IF(N252="sníž. přenesená",J252,0)</f>
        <v>0</v>
      </c>
      <c r="BI252" s="165">
        <f>IF(N252="nulová",J252,0)</f>
        <v>0</v>
      </c>
      <c r="BJ252" s="17" t="s">
        <v>83</v>
      </c>
      <c r="BK252" s="165">
        <f>ROUND(I252*H252,2)</f>
        <v>0</v>
      </c>
      <c r="BL252" s="17" t="s">
        <v>142</v>
      </c>
      <c r="BM252" s="164" t="s">
        <v>255</v>
      </c>
    </row>
    <row r="253" spans="2:65" s="1" customFormat="1" ht="19.5">
      <c r="B253" s="32"/>
      <c r="D253" s="166" t="s">
        <v>144</v>
      </c>
      <c r="F253" s="167" t="s">
        <v>256</v>
      </c>
      <c r="I253" s="95"/>
      <c r="L253" s="32"/>
      <c r="M253" s="168"/>
      <c r="T253" s="55"/>
      <c r="AT253" s="17" t="s">
        <v>144</v>
      </c>
      <c r="AU253" s="17" t="s">
        <v>85</v>
      </c>
    </row>
    <row r="254" spans="2:65" s="1" customFormat="1" ht="117">
      <c r="B254" s="32"/>
      <c r="D254" s="166" t="s">
        <v>146</v>
      </c>
      <c r="F254" s="169" t="s">
        <v>257</v>
      </c>
      <c r="I254" s="95"/>
      <c r="L254" s="32"/>
      <c r="M254" s="168"/>
      <c r="T254" s="55"/>
      <c r="AT254" s="17" t="s">
        <v>146</v>
      </c>
      <c r="AU254" s="17" t="s">
        <v>85</v>
      </c>
    </row>
    <row r="255" spans="2:65" s="12" customFormat="1">
      <c r="B255" s="170"/>
      <c r="D255" s="166" t="s">
        <v>148</v>
      </c>
      <c r="E255" s="171" t="s">
        <v>1</v>
      </c>
      <c r="F255" s="172" t="s">
        <v>258</v>
      </c>
      <c r="H255" s="171" t="s">
        <v>1</v>
      </c>
      <c r="I255" s="173"/>
      <c r="L255" s="170"/>
      <c r="M255" s="174"/>
      <c r="T255" s="175"/>
      <c r="AT255" s="171" t="s">
        <v>148</v>
      </c>
      <c r="AU255" s="171" t="s">
        <v>85</v>
      </c>
      <c r="AV255" s="12" t="s">
        <v>83</v>
      </c>
      <c r="AW255" s="12" t="s">
        <v>32</v>
      </c>
      <c r="AX255" s="12" t="s">
        <v>76</v>
      </c>
      <c r="AY255" s="171" t="s">
        <v>135</v>
      </c>
    </row>
    <row r="256" spans="2:65" s="12" customFormat="1">
      <c r="B256" s="170"/>
      <c r="D256" s="166" t="s">
        <v>148</v>
      </c>
      <c r="E256" s="171" t="s">
        <v>1</v>
      </c>
      <c r="F256" s="172" t="s">
        <v>259</v>
      </c>
      <c r="H256" s="171" t="s">
        <v>1</v>
      </c>
      <c r="I256" s="173"/>
      <c r="L256" s="170"/>
      <c r="M256" s="174"/>
      <c r="T256" s="175"/>
      <c r="AT256" s="171" t="s">
        <v>148</v>
      </c>
      <c r="AU256" s="171" t="s">
        <v>85</v>
      </c>
      <c r="AV256" s="12" t="s">
        <v>83</v>
      </c>
      <c r="AW256" s="12" t="s">
        <v>32</v>
      </c>
      <c r="AX256" s="12" t="s">
        <v>76</v>
      </c>
      <c r="AY256" s="171" t="s">
        <v>135</v>
      </c>
    </row>
    <row r="257" spans="2:65" s="12" customFormat="1">
      <c r="B257" s="170"/>
      <c r="D257" s="166" t="s">
        <v>148</v>
      </c>
      <c r="E257" s="171" t="s">
        <v>1</v>
      </c>
      <c r="F257" s="172" t="s">
        <v>150</v>
      </c>
      <c r="H257" s="171" t="s">
        <v>1</v>
      </c>
      <c r="I257" s="173"/>
      <c r="L257" s="170"/>
      <c r="M257" s="174"/>
      <c r="T257" s="175"/>
      <c r="AT257" s="171" t="s">
        <v>148</v>
      </c>
      <c r="AU257" s="171" t="s">
        <v>85</v>
      </c>
      <c r="AV257" s="12" t="s">
        <v>83</v>
      </c>
      <c r="AW257" s="12" t="s">
        <v>32</v>
      </c>
      <c r="AX257" s="12" t="s">
        <v>76</v>
      </c>
      <c r="AY257" s="171" t="s">
        <v>135</v>
      </c>
    </row>
    <row r="258" spans="2:65" s="13" customFormat="1">
      <c r="B258" s="176"/>
      <c r="D258" s="166" t="s">
        <v>148</v>
      </c>
      <c r="E258" s="177" t="s">
        <v>1</v>
      </c>
      <c r="F258" s="178" t="s">
        <v>260</v>
      </c>
      <c r="H258" s="179">
        <v>104.5</v>
      </c>
      <c r="I258" s="180"/>
      <c r="L258" s="176"/>
      <c r="M258" s="181"/>
      <c r="T258" s="182"/>
      <c r="AT258" s="177" t="s">
        <v>148</v>
      </c>
      <c r="AU258" s="177" t="s">
        <v>85</v>
      </c>
      <c r="AV258" s="13" t="s">
        <v>85</v>
      </c>
      <c r="AW258" s="13" t="s">
        <v>32</v>
      </c>
      <c r="AX258" s="13" t="s">
        <v>76</v>
      </c>
      <c r="AY258" s="177" t="s">
        <v>135</v>
      </c>
    </row>
    <row r="259" spans="2:65" s="13" customFormat="1">
      <c r="B259" s="176"/>
      <c r="D259" s="166" t="s">
        <v>148</v>
      </c>
      <c r="E259" s="177" t="s">
        <v>1</v>
      </c>
      <c r="F259" s="178" t="s">
        <v>261</v>
      </c>
      <c r="H259" s="179">
        <v>-13.975</v>
      </c>
      <c r="I259" s="180"/>
      <c r="L259" s="176"/>
      <c r="M259" s="181"/>
      <c r="T259" s="182"/>
      <c r="AT259" s="177" t="s">
        <v>148</v>
      </c>
      <c r="AU259" s="177" t="s">
        <v>85</v>
      </c>
      <c r="AV259" s="13" t="s">
        <v>85</v>
      </c>
      <c r="AW259" s="13" t="s">
        <v>32</v>
      </c>
      <c r="AX259" s="13" t="s">
        <v>76</v>
      </c>
      <c r="AY259" s="177" t="s">
        <v>135</v>
      </c>
    </row>
    <row r="260" spans="2:65" s="14" customFormat="1">
      <c r="B260" s="183"/>
      <c r="D260" s="166" t="s">
        <v>148</v>
      </c>
      <c r="E260" s="184" t="s">
        <v>1</v>
      </c>
      <c r="F260" s="185" t="s">
        <v>152</v>
      </c>
      <c r="H260" s="186">
        <v>90.525000000000006</v>
      </c>
      <c r="I260" s="187"/>
      <c r="L260" s="183"/>
      <c r="M260" s="188"/>
      <c r="T260" s="189"/>
      <c r="AT260" s="184" t="s">
        <v>148</v>
      </c>
      <c r="AU260" s="184" t="s">
        <v>85</v>
      </c>
      <c r="AV260" s="14" t="s">
        <v>153</v>
      </c>
      <c r="AW260" s="14" t="s">
        <v>32</v>
      </c>
      <c r="AX260" s="14" t="s">
        <v>76</v>
      </c>
      <c r="AY260" s="184" t="s">
        <v>135</v>
      </c>
    </row>
    <row r="261" spans="2:65" s="15" customFormat="1">
      <c r="B261" s="190"/>
      <c r="D261" s="166" t="s">
        <v>148</v>
      </c>
      <c r="E261" s="191" t="s">
        <v>1</v>
      </c>
      <c r="F261" s="192" t="s">
        <v>154</v>
      </c>
      <c r="H261" s="193">
        <v>90.525000000000006</v>
      </c>
      <c r="I261" s="194"/>
      <c r="L261" s="190"/>
      <c r="M261" s="195"/>
      <c r="T261" s="196"/>
      <c r="AT261" s="191" t="s">
        <v>148</v>
      </c>
      <c r="AU261" s="191" t="s">
        <v>85</v>
      </c>
      <c r="AV261" s="15" t="s">
        <v>142</v>
      </c>
      <c r="AW261" s="15" t="s">
        <v>32</v>
      </c>
      <c r="AX261" s="15" t="s">
        <v>83</v>
      </c>
      <c r="AY261" s="191" t="s">
        <v>135</v>
      </c>
    </row>
    <row r="262" spans="2:65" s="1" customFormat="1" ht="21.75" customHeight="1">
      <c r="B262" s="152"/>
      <c r="C262" s="153" t="s">
        <v>262</v>
      </c>
      <c r="D262" s="153" t="s">
        <v>137</v>
      </c>
      <c r="E262" s="154" t="s">
        <v>263</v>
      </c>
      <c r="F262" s="155" t="s">
        <v>264</v>
      </c>
      <c r="G262" s="156" t="s">
        <v>209</v>
      </c>
      <c r="H262" s="157">
        <v>362.1</v>
      </c>
      <c r="I262" s="158"/>
      <c r="J262" s="159">
        <f>ROUND(I262*H262,2)</f>
        <v>0</v>
      </c>
      <c r="K262" s="155" t="s">
        <v>141</v>
      </c>
      <c r="L262" s="32"/>
      <c r="M262" s="160" t="s">
        <v>1</v>
      </c>
      <c r="N262" s="161" t="s">
        <v>41</v>
      </c>
      <c r="P262" s="162">
        <f>O262*H262</f>
        <v>0</v>
      </c>
      <c r="Q262" s="162">
        <v>8.3000000000000001E-3</v>
      </c>
      <c r="R262" s="162">
        <f>Q262*H262</f>
        <v>3.00543</v>
      </c>
      <c r="S262" s="162">
        <v>0</v>
      </c>
      <c r="T262" s="163">
        <f>S262*H262</f>
        <v>0</v>
      </c>
      <c r="AR262" s="164" t="s">
        <v>142</v>
      </c>
      <c r="AT262" s="164" t="s">
        <v>137</v>
      </c>
      <c r="AU262" s="164" t="s">
        <v>85</v>
      </c>
      <c r="AY262" s="17" t="s">
        <v>135</v>
      </c>
      <c r="BE262" s="165">
        <f>IF(N262="základní",J262,0)</f>
        <v>0</v>
      </c>
      <c r="BF262" s="165">
        <f>IF(N262="snížená",J262,0)</f>
        <v>0</v>
      </c>
      <c r="BG262" s="165">
        <f>IF(N262="zákl. přenesená",J262,0)</f>
        <v>0</v>
      </c>
      <c r="BH262" s="165">
        <f>IF(N262="sníž. přenesená",J262,0)</f>
        <v>0</v>
      </c>
      <c r="BI262" s="165">
        <f>IF(N262="nulová",J262,0)</f>
        <v>0</v>
      </c>
      <c r="BJ262" s="17" t="s">
        <v>83</v>
      </c>
      <c r="BK262" s="165">
        <f>ROUND(I262*H262,2)</f>
        <v>0</v>
      </c>
      <c r="BL262" s="17" t="s">
        <v>142</v>
      </c>
      <c r="BM262" s="164" t="s">
        <v>265</v>
      </c>
    </row>
    <row r="263" spans="2:65" s="1" customFormat="1" ht="29.25">
      <c r="B263" s="32"/>
      <c r="D263" s="166" t="s">
        <v>144</v>
      </c>
      <c r="F263" s="167" t="s">
        <v>266</v>
      </c>
      <c r="I263" s="95"/>
      <c r="L263" s="32"/>
      <c r="M263" s="168"/>
      <c r="T263" s="55"/>
      <c r="AT263" s="17" t="s">
        <v>144</v>
      </c>
      <c r="AU263" s="17" t="s">
        <v>85</v>
      </c>
    </row>
    <row r="264" spans="2:65" s="1" customFormat="1" ht="117">
      <c r="B264" s="32"/>
      <c r="D264" s="166" t="s">
        <v>146</v>
      </c>
      <c r="F264" s="169" t="s">
        <v>257</v>
      </c>
      <c r="I264" s="95"/>
      <c r="L264" s="32"/>
      <c r="M264" s="168"/>
      <c r="T264" s="55"/>
      <c r="AT264" s="17" t="s">
        <v>146</v>
      </c>
      <c r="AU264" s="17" t="s">
        <v>85</v>
      </c>
    </row>
    <row r="265" spans="2:65" s="12" customFormat="1" ht="22.5">
      <c r="B265" s="170"/>
      <c r="D265" s="166" t="s">
        <v>148</v>
      </c>
      <c r="E265" s="171" t="s">
        <v>1</v>
      </c>
      <c r="F265" s="172" t="s">
        <v>267</v>
      </c>
      <c r="H265" s="171" t="s">
        <v>1</v>
      </c>
      <c r="I265" s="173"/>
      <c r="L265" s="170"/>
      <c r="M265" s="174"/>
      <c r="T265" s="175"/>
      <c r="AT265" s="171" t="s">
        <v>148</v>
      </c>
      <c r="AU265" s="171" t="s">
        <v>85</v>
      </c>
      <c r="AV265" s="12" t="s">
        <v>83</v>
      </c>
      <c r="AW265" s="12" t="s">
        <v>32</v>
      </c>
      <c r="AX265" s="12" t="s">
        <v>76</v>
      </c>
      <c r="AY265" s="171" t="s">
        <v>135</v>
      </c>
    </row>
    <row r="266" spans="2:65" s="12" customFormat="1">
      <c r="B266" s="170"/>
      <c r="D266" s="166" t="s">
        <v>148</v>
      </c>
      <c r="E266" s="171" t="s">
        <v>1</v>
      </c>
      <c r="F266" s="172" t="s">
        <v>259</v>
      </c>
      <c r="H266" s="171" t="s">
        <v>1</v>
      </c>
      <c r="I266" s="173"/>
      <c r="L266" s="170"/>
      <c r="M266" s="174"/>
      <c r="T266" s="175"/>
      <c r="AT266" s="171" t="s">
        <v>148</v>
      </c>
      <c r="AU266" s="171" t="s">
        <v>85</v>
      </c>
      <c r="AV266" s="12" t="s">
        <v>83</v>
      </c>
      <c r="AW266" s="12" t="s">
        <v>32</v>
      </c>
      <c r="AX266" s="12" t="s">
        <v>76</v>
      </c>
      <c r="AY266" s="171" t="s">
        <v>135</v>
      </c>
    </row>
    <row r="267" spans="2:65" s="12" customFormat="1">
      <c r="B267" s="170"/>
      <c r="D267" s="166" t="s">
        <v>148</v>
      </c>
      <c r="E267" s="171" t="s">
        <v>1</v>
      </c>
      <c r="F267" s="172" t="s">
        <v>150</v>
      </c>
      <c r="H267" s="171" t="s">
        <v>1</v>
      </c>
      <c r="I267" s="173"/>
      <c r="L267" s="170"/>
      <c r="M267" s="174"/>
      <c r="T267" s="175"/>
      <c r="AT267" s="171" t="s">
        <v>148</v>
      </c>
      <c r="AU267" s="171" t="s">
        <v>85</v>
      </c>
      <c r="AV267" s="12" t="s">
        <v>83</v>
      </c>
      <c r="AW267" s="12" t="s">
        <v>32</v>
      </c>
      <c r="AX267" s="12" t="s">
        <v>76</v>
      </c>
      <c r="AY267" s="171" t="s">
        <v>135</v>
      </c>
    </row>
    <row r="268" spans="2:65" s="13" customFormat="1">
      <c r="B268" s="176"/>
      <c r="D268" s="166" t="s">
        <v>148</v>
      </c>
      <c r="E268" s="177" t="s">
        <v>1</v>
      </c>
      <c r="F268" s="178" t="s">
        <v>268</v>
      </c>
      <c r="H268" s="179">
        <v>362.1</v>
      </c>
      <c r="I268" s="180"/>
      <c r="L268" s="176"/>
      <c r="M268" s="181"/>
      <c r="T268" s="182"/>
      <c r="AT268" s="177" t="s">
        <v>148</v>
      </c>
      <c r="AU268" s="177" t="s">
        <v>85</v>
      </c>
      <c r="AV268" s="13" t="s">
        <v>85</v>
      </c>
      <c r="AW268" s="13" t="s">
        <v>32</v>
      </c>
      <c r="AX268" s="13" t="s">
        <v>76</v>
      </c>
      <c r="AY268" s="177" t="s">
        <v>135</v>
      </c>
    </row>
    <row r="269" spans="2:65" s="14" customFormat="1">
      <c r="B269" s="183"/>
      <c r="D269" s="166" t="s">
        <v>148</v>
      </c>
      <c r="E269" s="184" t="s">
        <v>1</v>
      </c>
      <c r="F269" s="185" t="s">
        <v>152</v>
      </c>
      <c r="H269" s="186">
        <v>362.1</v>
      </c>
      <c r="I269" s="187"/>
      <c r="L269" s="183"/>
      <c r="M269" s="188"/>
      <c r="T269" s="189"/>
      <c r="AT269" s="184" t="s">
        <v>148</v>
      </c>
      <c r="AU269" s="184" t="s">
        <v>85</v>
      </c>
      <c r="AV269" s="14" t="s">
        <v>153</v>
      </c>
      <c r="AW269" s="14" t="s">
        <v>32</v>
      </c>
      <c r="AX269" s="14" t="s">
        <v>76</v>
      </c>
      <c r="AY269" s="184" t="s">
        <v>135</v>
      </c>
    </row>
    <row r="270" spans="2:65" s="15" customFormat="1">
      <c r="B270" s="190"/>
      <c r="D270" s="166" t="s">
        <v>148</v>
      </c>
      <c r="E270" s="191" t="s">
        <v>1</v>
      </c>
      <c r="F270" s="192" t="s">
        <v>154</v>
      </c>
      <c r="H270" s="193">
        <v>362.1</v>
      </c>
      <c r="I270" s="194"/>
      <c r="L270" s="190"/>
      <c r="M270" s="195"/>
      <c r="T270" s="196"/>
      <c r="AT270" s="191" t="s">
        <v>148</v>
      </c>
      <c r="AU270" s="191" t="s">
        <v>85</v>
      </c>
      <c r="AV270" s="15" t="s">
        <v>142</v>
      </c>
      <c r="AW270" s="15" t="s">
        <v>32</v>
      </c>
      <c r="AX270" s="15" t="s">
        <v>83</v>
      </c>
      <c r="AY270" s="191" t="s">
        <v>135</v>
      </c>
    </row>
    <row r="271" spans="2:65" s="1" customFormat="1" ht="21.75" customHeight="1">
      <c r="B271" s="152"/>
      <c r="C271" s="153" t="s">
        <v>269</v>
      </c>
      <c r="D271" s="153" t="s">
        <v>137</v>
      </c>
      <c r="E271" s="154" t="s">
        <v>270</v>
      </c>
      <c r="F271" s="155" t="s">
        <v>271</v>
      </c>
      <c r="G271" s="156" t="s">
        <v>209</v>
      </c>
      <c r="H271" s="157">
        <v>72.144000000000005</v>
      </c>
      <c r="I271" s="158"/>
      <c r="J271" s="159">
        <f>ROUND(I271*H271,2)</f>
        <v>0</v>
      </c>
      <c r="K271" s="155" t="s">
        <v>141</v>
      </c>
      <c r="L271" s="32"/>
      <c r="M271" s="160" t="s">
        <v>1</v>
      </c>
      <c r="N271" s="161" t="s">
        <v>41</v>
      </c>
      <c r="P271" s="162">
        <f>O271*H271</f>
        <v>0</v>
      </c>
      <c r="Q271" s="162">
        <v>4.0000000000000001E-3</v>
      </c>
      <c r="R271" s="162">
        <f>Q271*H271</f>
        <v>0.28857600000000005</v>
      </c>
      <c r="S271" s="162">
        <v>0</v>
      </c>
      <c r="T271" s="163">
        <f>S271*H271</f>
        <v>0</v>
      </c>
      <c r="AR271" s="164" t="s">
        <v>142</v>
      </c>
      <c r="AT271" s="164" t="s">
        <v>137</v>
      </c>
      <c r="AU271" s="164" t="s">
        <v>85</v>
      </c>
      <c r="AY271" s="17" t="s">
        <v>135</v>
      </c>
      <c r="BE271" s="165">
        <f>IF(N271="základní",J271,0)</f>
        <v>0</v>
      </c>
      <c r="BF271" s="165">
        <f>IF(N271="snížená",J271,0)</f>
        <v>0</v>
      </c>
      <c r="BG271" s="165">
        <f>IF(N271="zákl. přenesená",J271,0)</f>
        <v>0</v>
      </c>
      <c r="BH271" s="165">
        <f>IF(N271="sníž. přenesená",J271,0)</f>
        <v>0</v>
      </c>
      <c r="BI271" s="165">
        <f>IF(N271="nulová",J271,0)</f>
        <v>0</v>
      </c>
      <c r="BJ271" s="17" t="s">
        <v>83</v>
      </c>
      <c r="BK271" s="165">
        <f>ROUND(I271*H271,2)</f>
        <v>0</v>
      </c>
      <c r="BL271" s="17" t="s">
        <v>142</v>
      </c>
      <c r="BM271" s="164" t="s">
        <v>272</v>
      </c>
    </row>
    <row r="272" spans="2:65" s="1" customFormat="1">
      <c r="B272" s="32"/>
      <c r="D272" s="166" t="s">
        <v>144</v>
      </c>
      <c r="F272" s="167" t="s">
        <v>273</v>
      </c>
      <c r="I272" s="95"/>
      <c r="L272" s="32"/>
      <c r="M272" s="168"/>
      <c r="T272" s="55"/>
      <c r="AT272" s="17" t="s">
        <v>144</v>
      </c>
      <c r="AU272" s="17" t="s">
        <v>85</v>
      </c>
    </row>
    <row r="273" spans="2:65" s="12" customFormat="1">
      <c r="B273" s="170"/>
      <c r="D273" s="166" t="s">
        <v>148</v>
      </c>
      <c r="E273" s="171" t="s">
        <v>1</v>
      </c>
      <c r="F273" s="172" t="s">
        <v>274</v>
      </c>
      <c r="H273" s="171" t="s">
        <v>1</v>
      </c>
      <c r="I273" s="173"/>
      <c r="L273" s="170"/>
      <c r="M273" s="174"/>
      <c r="T273" s="175"/>
      <c r="AT273" s="171" t="s">
        <v>148</v>
      </c>
      <c r="AU273" s="171" t="s">
        <v>85</v>
      </c>
      <c r="AV273" s="12" t="s">
        <v>83</v>
      </c>
      <c r="AW273" s="12" t="s">
        <v>32</v>
      </c>
      <c r="AX273" s="12" t="s">
        <v>76</v>
      </c>
      <c r="AY273" s="171" t="s">
        <v>135</v>
      </c>
    </row>
    <row r="274" spans="2:65" s="13" customFormat="1">
      <c r="B274" s="176"/>
      <c r="D274" s="166" t="s">
        <v>148</v>
      </c>
      <c r="E274" s="177" t="s">
        <v>1</v>
      </c>
      <c r="F274" s="178" t="s">
        <v>275</v>
      </c>
      <c r="H274" s="179">
        <v>36.072000000000003</v>
      </c>
      <c r="I274" s="180"/>
      <c r="L274" s="176"/>
      <c r="M274" s="181"/>
      <c r="T274" s="182"/>
      <c r="AT274" s="177" t="s">
        <v>148</v>
      </c>
      <c r="AU274" s="177" t="s">
        <v>85</v>
      </c>
      <c r="AV274" s="13" t="s">
        <v>85</v>
      </c>
      <c r="AW274" s="13" t="s">
        <v>32</v>
      </c>
      <c r="AX274" s="13" t="s">
        <v>76</v>
      </c>
      <c r="AY274" s="177" t="s">
        <v>135</v>
      </c>
    </row>
    <row r="275" spans="2:65" s="13" customFormat="1">
      <c r="B275" s="176"/>
      <c r="D275" s="166" t="s">
        <v>148</v>
      </c>
      <c r="E275" s="177" t="s">
        <v>1</v>
      </c>
      <c r="F275" s="178" t="s">
        <v>275</v>
      </c>
      <c r="H275" s="179">
        <v>36.072000000000003</v>
      </c>
      <c r="I275" s="180"/>
      <c r="L275" s="176"/>
      <c r="M275" s="181"/>
      <c r="T275" s="182"/>
      <c r="AT275" s="177" t="s">
        <v>148</v>
      </c>
      <c r="AU275" s="177" t="s">
        <v>85</v>
      </c>
      <c r="AV275" s="13" t="s">
        <v>85</v>
      </c>
      <c r="AW275" s="13" t="s">
        <v>32</v>
      </c>
      <c r="AX275" s="13" t="s">
        <v>76</v>
      </c>
      <c r="AY275" s="177" t="s">
        <v>135</v>
      </c>
    </row>
    <row r="276" spans="2:65" s="14" customFormat="1">
      <c r="B276" s="183"/>
      <c r="D276" s="166" t="s">
        <v>148</v>
      </c>
      <c r="E276" s="184" t="s">
        <v>1</v>
      </c>
      <c r="F276" s="185" t="s">
        <v>152</v>
      </c>
      <c r="H276" s="186">
        <v>72.144000000000005</v>
      </c>
      <c r="I276" s="187"/>
      <c r="L276" s="183"/>
      <c r="M276" s="188"/>
      <c r="T276" s="189"/>
      <c r="AT276" s="184" t="s">
        <v>148</v>
      </c>
      <c r="AU276" s="184" t="s">
        <v>85</v>
      </c>
      <c r="AV276" s="14" t="s">
        <v>153</v>
      </c>
      <c r="AW276" s="14" t="s">
        <v>32</v>
      </c>
      <c r="AX276" s="14" t="s">
        <v>76</v>
      </c>
      <c r="AY276" s="184" t="s">
        <v>135</v>
      </c>
    </row>
    <row r="277" spans="2:65" s="15" customFormat="1">
      <c r="B277" s="190"/>
      <c r="D277" s="166" t="s">
        <v>148</v>
      </c>
      <c r="E277" s="191" t="s">
        <v>1</v>
      </c>
      <c r="F277" s="192" t="s">
        <v>154</v>
      </c>
      <c r="H277" s="193">
        <v>72.144000000000005</v>
      </c>
      <c r="I277" s="194"/>
      <c r="L277" s="190"/>
      <c r="M277" s="195"/>
      <c r="T277" s="196"/>
      <c r="AT277" s="191" t="s">
        <v>148</v>
      </c>
      <c r="AU277" s="191" t="s">
        <v>85</v>
      </c>
      <c r="AV277" s="15" t="s">
        <v>142</v>
      </c>
      <c r="AW277" s="15" t="s">
        <v>32</v>
      </c>
      <c r="AX277" s="15" t="s">
        <v>83</v>
      </c>
      <c r="AY277" s="191" t="s">
        <v>135</v>
      </c>
    </row>
    <row r="278" spans="2:65" s="1" customFormat="1" ht="21.75" customHeight="1">
      <c r="B278" s="152"/>
      <c r="C278" s="153" t="s">
        <v>276</v>
      </c>
      <c r="D278" s="153" t="s">
        <v>137</v>
      </c>
      <c r="E278" s="154" t="s">
        <v>277</v>
      </c>
      <c r="F278" s="155" t="s">
        <v>278</v>
      </c>
      <c r="G278" s="156" t="s">
        <v>209</v>
      </c>
      <c r="H278" s="157">
        <v>180.36199999999999</v>
      </c>
      <c r="I278" s="158"/>
      <c r="J278" s="159">
        <f>ROUND(I278*H278,2)</f>
        <v>0</v>
      </c>
      <c r="K278" s="155" t="s">
        <v>141</v>
      </c>
      <c r="L278" s="32"/>
      <c r="M278" s="160" t="s">
        <v>1</v>
      </c>
      <c r="N278" s="161" t="s">
        <v>41</v>
      </c>
      <c r="P278" s="162">
        <f>O278*H278</f>
        <v>0</v>
      </c>
      <c r="Q278" s="162">
        <v>5.1220000000000002E-2</v>
      </c>
      <c r="R278" s="162">
        <f>Q278*H278</f>
        <v>9.2381416400000003</v>
      </c>
      <c r="S278" s="162">
        <v>0</v>
      </c>
      <c r="T278" s="163">
        <f>S278*H278</f>
        <v>0</v>
      </c>
      <c r="AR278" s="164" t="s">
        <v>142</v>
      </c>
      <c r="AT278" s="164" t="s">
        <v>137</v>
      </c>
      <c r="AU278" s="164" t="s">
        <v>85</v>
      </c>
      <c r="AY278" s="17" t="s">
        <v>135</v>
      </c>
      <c r="BE278" s="165">
        <f>IF(N278="základní",J278,0)</f>
        <v>0</v>
      </c>
      <c r="BF278" s="165">
        <f>IF(N278="snížená",J278,0)</f>
        <v>0</v>
      </c>
      <c r="BG278" s="165">
        <f>IF(N278="zákl. přenesená",J278,0)</f>
        <v>0</v>
      </c>
      <c r="BH278" s="165">
        <f>IF(N278="sníž. přenesená",J278,0)</f>
        <v>0</v>
      </c>
      <c r="BI278" s="165">
        <f>IF(N278="nulová",J278,0)</f>
        <v>0</v>
      </c>
      <c r="BJ278" s="17" t="s">
        <v>83</v>
      </c>
      <c r="BK278" s="165">
        <f>ROUND(I278*H278,2)</f>
        <v>0</v>
      </c>
      <c r="BL278" s="17" t="s">
        <v>142</v>
      </c>
      <c r="BM278" s="164" t="s">
        <v>279</v>
      </c>
    </row>
    <row r="279" spans="2:65" s="1" customFormat="1" ht="29.25">
      <c r="B279" s="32"/>
      <c r="D279" s="166" t="s">
        <v>144</v>
      </c>
      <c r="F279" s="167" t="s">
        <v>280</v>
      </c>
      <c r="I279" s="95"/>
      <c r="L279" s="32"/>
      <c r="M279" s="168"/>
      <c r="T279" s="55"/>
      <c r="AT279" s="17" t="s">
        <v>144</v>
      </c>
      <c r="AU279" s="17" t="s">
        <v>85</v>
      </c>
    </row>
    <row r="280" spans="2:65" s="12" customFormat="1">
      <c r="B280" s="170"/>
      <c r="D280" s="166" t="s">
        <v>148</v>
      </c>
      <c r="E280" s="171" t="s">
        <v>1</v>
      </c>
      <c r="F280" s="172" t="s">
        <v>281</v>
      </c>
      <c r="H280" s="171" t="s">
        <v>1</v>
      </c>
      <c r="I280" s="173"/>
      <c r="L280" s="170"/>
      <c r="M280" s="174"/>
      <c r="T280" s="175"/>
      <c r="AT280" s="171" t="s">
        <v>148</v>
      </c>
      <c r="AU280" s="171" t="s">
        <v>85</v>
      </c>
      <c r="AV280" s="12" t="s">
        <v>83</v>
      </c>
      <c r="AW280" s="12" t="s">
        <v>32</v>
      </c>
      <c r="AX280" s="12" t="s">
        <v>76</v>
      </c>
      <c r="AY280" s="171" t="s">
        <v>135</v>
      </c>
    </row>
    <row r="281" spans="2:65" s="12" customFormat="1">
      <c r="B281" s="170"/>
      <c r="D281" s="166" t="s">
        <v>148</v>
      </c>
      <c r="E281" s="171" t="s">
        <v>1</v>
      </c>
      <c r="F281" s="172" t="s">
        <v>282</v>
      </c>
      <c r="H281" s="171" t="s">
        <v>1</v>
      </c>
      <c r="I281" s="173"/>
      <c r="L281" s="170"/>
      <c r="M281" s="174"/>
      <c r="T281" s="175"/>
      <c r="AT281" s="171" t="s">
        <v>148</v>
      </c>
      <c r="AU281" s="171" t="s">
        <v>85</v>
      </c>
      <c r="AV281" s="12" t="s">
        <v>83</v>
      </c>
      <c r="AW281" s="12" t="s">
        <v>32</v>
      </c>
      <c r="AX281" s="12" t="s">
        <v>76</v>
      </c>
      <c r="AY281" s="171" t="s">
        <v>135</v>
      </c>
    </row>
    <row r="282" spans="2:65" s="12" customFormat="1">
      <c r="B282" s="170"/>
      <c r="D282" s="166" t="s">
        <v>148</v>
      </c>
      <c r="E282" s="171" t="s">
        <v>1</v>
      </c>
      <c r="F282" s="172" t="s">
        <v>150</v>
      </c>
      <c r="H282" s="171" t="s">
        <v>1</v>
      </c>
      <c r="I282" s="173"/>
      <c r="L282" s="170"/>
      <c r="M282" s="174"/>
      <c r="T282" s="175"/>
      <c r="AT282" s="171" t="s">
        <v>148</v>
      </c>
      <c r="AU282" s="171" t="s">
        <v>85</v>
      </c>
      <c r="AV282" s="12" t="s">
        <v>83</v>
      </c>
      <c r="AW282" s="12" t="s">
        <v>32</v>
      </c>
      <c r="AX282" s="12" t="s">
        <v>76</v>
      </c>
      <c r="AY282" s="171" t="s">
        <v>135</v>
      </c>
    </row>
    <row r="283" spans="2:65" s="13" customFormat="1">
      <c r="B283" s="176"/>
      <c r="D283" s="166" t="s">
        <v>148</v>
      </c>
      <c r="E283" s="177" t="s">
        <v>1</v>
      </c>
      <c r="F283" s="178" t="s">
        <v>283</v>
      </c>
      <c r="H283" s="179">
        <v>204.6</v>
      </c>
      <c r="I283" s="180"/>
      <c r="L283" s="176"/>
      <c r="M283" s="181"/>
      <c r="T283" s="182"/>
      <c r="AT283" s="177" t="s">
        <v>148</v>
      </c>
      <c r="AU283" s="177" t="s">
        <v>85</v>
      </c>
      <c r="AV283" s="13" t="s">
        <v>85</v>
      </c>
      <c r="AW283" s="13" t="s">
        <v>32</v>
      </c>
      <c r="AX283" s="13" t="s">
        <v>76</v>
      </c>
      <c r="AY283" s="177" t="s">
        <v>135</v>
      </c>
    </row>
    <row r="284" spans="2:65" s="13" customFormat="1">
      <c r="B284" s="176"/>
      <c r="D284" s="166" t="s">
        <v>148</v>
      </c>
      <c r="E284" s="177" t="s">
        <v>1</v>
      </c>
      <c r="F284" s="178" t="s">
        <v>284</v>
      </c>
      <c r="H284" s="179">
        <v>-13.513</v>
      </c>
      <c r="I284" s="180"/>
      <c r="L284" s="176"/>
      <c r="M284" s="181"/>
      <c r="T284" s="182"/>
      <c r="AT284" s="177" t="s">
        <v>148</v>
      </c>
      <c r="AU284" s="177" t="s">
        <v>85</v>
      </c>
      <c r="AV284" s="13" t="s">
        <v>85</v>
      </c>
      <c r="AW284" s="13" t="s">
        <v>32</v>
      </c>
      <c r="AX284" s="13" t="s">
        <v>76</v>
      </c>
      <c r="AY284" s="177" t="s">
        <v>135</v>
      </c>
    </row>
    <row r="285" spans="2:65" s="13" customFormat="1">
      <c r="B285" s="176"/>
      <c r="D285" s="166" t="s">
        <v>148</v>
      </c>
      <c r="E285" s="177" t="s">
        <v>1</v>
      </c>
      <c r="F285" s="178" t="s">
        <v>285</v>
      </c>
      <c r="H285" s="179">
        <v>-10.725</v>
      </c>
      <c r="I285" s="180"/>
      <c r="L285" s="176"/>
      <c r="M285" s="181"/>
      <c r="T285" s="182"/>
      <c r="AT285" s="177" t="s">
        <v>148</v>
      </c>
      <c r="AU285" s="177" t="s">
        <v>85</v>
      </c>
      <c r="AV285" s="13" t="s">
        <v>85</v>
      </c>
      <c r="AW285" s="13" t="s">
        <v>32</v>
      </c>
      <c r="AX285" s="13" t="s">
        <v>76</v>
      </c>
      <c r="AY285" s="177" t="s">
        <v>135</v>
      </c>
    </row>
    <row r="286" spans="2:65" s="14" customFormat="1">
      <c r="B286" s="183"/>
      <c r="D286" s="166" t="s">
        <v>148</v>
      </c>
      <c r="E286" s="184" t="s">
        <v>1</v>
      </c>
      <c r="F286" s="185" t="s">
        <v>152</v>
      </c>
      <c r="H286" s="186">
        <v>180.36199999999999</v>
      </c>
      <c r="I286" s="187"/>
      <c r="L286" s="183"/>
      <c r="M286" s="188"/>
      <c r="T286" s="189"/>
      <c r="AT286" s="184" t="s">
        <v>148</v>
      </c>
      <c r="AU286" s="184" t="s">
        <v>85</v>
      </c>
      <c r="AV286" s="14" t="s">
        <v>153</v>
      </c>
      <c r="AW286" s="14" t="s">
        <v>32</v>
      </c>
      <c r="AX286" s="14" t="s">
        <v>76</v>
      </c>
      <c r="AY286" s="184" t="s">
        <v>135</v>
      </c>
    </row>
    <row r="287" spans="2:65" s="15" customFormat="1">
      <c r="B287" s="190"/>
      <c r="D287" s="166" t="s">
        <v>148</v>
      </c>
      <c r="E287" s="191" t="s">
        <v>1</v>
      </c>
      <c r="F287" s="192" t="s">
        <v>154</v>
      </c>
      <c r="H287" s="193">
        <v>180.36199999999999</v>
      </c>
      <c r="I287" s="194"/>
      <c r="L287" s="190"/>
      <c r="M287" s="195"/>
      <c r="T287" s="196"/>
      <c r="AT287" s="191" t="s">
        <v>148</v>
      </c>
      <c r="AU287" s="191" t="s">
        <v>85</v>
      </c>
      <c r="AV287" s="15" t="s">
        <v>142</v>
      </c>
      <c r="AW287" s="15" t="s">
        <v>32</v>
      </c>
      <c r="AX287" s="15" t="s">
        <v>83</v>
      </c>
      <c r="AY287" s="191" t="s">
        <v>135</v>
      </c>
    </row>
    <row r="288" spans="2:65" s="1" customFormat="1" ht="21.75" customHeight="1">
      <c r="B288" s="152"/>
      <c r="C288" s="153" t="s">
        <v>286</v>
      </c>
      <c r="D288" s="153" t="s">
        <v>137</v>
      </c>
      <c r="E288" s="154" t="s">
        <v>287</v>
      </c>
      <c r="F288" s="155" t="s">
        <v>288</v>
      </c>
      <c r="G288" s="156" t="s">
        <v>209</v>
      </c>
      <c r="H288" s="157">
        <v>90.525000000000006</v>
      </c>
      <c r="I288" s="158"/>
      <c r="J288" s="159">
        <f>ROUND(I288*H288,2)</f>
        <v>0</v>
      </c>
      <c r="K288" s="155" t="s">
        <v>141</v>
      </c>
      <c r="L288" s="32"/>
      <c r="M288" s="160" t="s">
        <v>1</v>
      </c>
      <c r="N288" s="161" t="s">
        <v>41</v>
      </c>
      <c r="P288" s="162">
        <f>O288*H288</f>
        <v>0</v>
      </c>
      <c r="Q288" s="162">
        <v>7.0749999999999993E-2</v>
      </c>
      <c r="R288" s="162">
        <f>Q288*H288</f>
        <v>6.40464375</v>
      </c>
      <c r="S288" s="162">
        <v>0</v>
      </c>
      <c r="T288" s="163">
        <f>S288*H288</f>
        <v>0</v>
      </c>
      <c r="AR288" s="164" t="s">
        <v>142</v>
      </c>
      <c r="AT288" s="164" t="s">
        <v>137</v>
      </c>
      <c r="AU288" s="164" t="s">
        <v>85</v>
      </c>
      <c r="AY288" s="17" t="s">
        <v>135</v>
      </c>
      <c r="BE288" s="165">
        <f>IF(N288="základní",J288,0)</f>
        <v>0</v>
      </c>
      <c r="BF288" s="165">
        <f>IF(N288="snížená",J288,0)</f>
        <v>0</v>
      </c>
      <c r="BG288" s="165">
        <f>IF(N288="zákl. přenesená",J288,0)</f>
        <v>0</v>
      </c>
      <c r="BH288" s="165">
        <f>IF(N288="sníž. přenesená",J288,0)</f>
        <v>0</v>
      </c>
      <c r="BI288" s="165">
        <f>IF(N288="nulová",J288,0)</f>
        <v>0</v>
      </c>
      <c r="BJ288" s="17" t="s">
        <v>83</v>
      </c>
      <c r="BK288" s="165">
        <f>ROUND(I288*H288,2)</f>
        <v>0</v>
      </c>
      <c r="BL288" s="17" t="s">
        <v>142</v>
      </c>
      <c r="BM288" s="164" t="s">
        <v>289</v>
      </c>
    </row>
    <row r="289" spans="2:65" s="1" customFormat="1" ht="29.25">
      <c r="B289" s="32"/>
      <c r="D289" s="166" t="s">
        <v>144</v>
      </c>
      <c r="F289" s="167" t="s">
        <v>290</v>
      </c>
      <c r="I289" s="95"/>
      <c r="L289" s="32"/>
      <c r="M289" s="168"/>
      <c r="T289" s="55"/>
      <c r="AT289" s="17" t="s">
        <v>144</v>
      </c>
      <c r="AU289" s="17" t="s">
        <v>85</v>
      </c>
    </row>
    <row r="290" spans="2:65" s="12" customFormat="1">
      <c r="B290" s="170"/>
      <c r="D290" s="166" t="s">
        <v>148</v>
      </c>
      <c r="E290" s="171" t="s">
        <v>1</v>
      </c>
      <c r="F290" s="172" t="s">
        <v>291</v>
      </c>
      <c r="H290" s="171" t="s">
        <v>1</v>
      </c>
      <c r="I290" s="173"/>
      <c r="L290" s="170"/>
      <c r="M290" s="174"/>
      <c r="T290" s="175"/>
      <c r="AT290" s="171" t="s">
        <v>148</v>
      </c>
      <c r="AU290" s="171" t="s">
        <v>85</v>
      </c>
      <c r="AV290" s="12" t="s">
        <v>83</v>
      </c>
      <c r="AW290" s="12" t="s">
        <v>32</v>
      </c>
      <c r="AX290" s="12" t="s">
        <v>76</v>
      </c>
      <c r="AY290" s="171" t="s">
        <v>135</v>
      </c>
    </row>
    <row r="291" spans="2:65" s="12" customFormat="1">
      <c r="B291" s="170"/>
      <c r="D291" s="166" t="s">
        <v>148</v>
      </c>
      <c r="E291" s="171" t="s">
        <v>1</v>
      </c>
      <c r="F291" s="172" t="s">
        <v>259</v>
      </c>
      <c r="H291" s="171" t="s">
        <v>1</v>
      </c>
      <c r="I291" s="173"/>
      <c r="L291" s="170"/>
      <c r="M291" s="174"/>
      <c r="T291" s="175"/>
      <c r="AT291" s="171" t="s">
        <v>148</v>
      </c>
      <c r="AU291" s="171" t="s">
        <v>85</v>
      </c>
      <c r="AV291" s="12" t="s">
        <v>83</v>
      </c>
      <c r="AW291" s="12" t="s">
        <v>32</v>
      </c>
      <c r="AX291" s="12" t="s">
        <v>76</v>
      </c>
      <c r="AY291" s="171" t="s">
        <v>135</v>
      </c>
    </row>
    <row r="292" spans="2:65" s="12" customFormat="1">
      <c r="B292" s="170"/>
      <c r="D292" s="166" t="s">
        <v>148</v>
      </c>
      <c r="E292" s="171" t="s">
        <v>1</v>
      </c>
      <c r="F292" s="172" t="s">
        <v>292</v>
      </c>
      <c r="H292" s="171" t="s">
        <v>1</v>
      </c>
      <c r="I292" s="173"/>
      <c r="L292" s="170"/>
      <c r="M292" s="174"/>
      <c r="T292" s="175"/>
      <c r="AT292" s="171" t="s">
        <v>148</v>
      </c>
      <c r="AU292" s="171" t="s">
        <v>85</v>
      </c>
      <c r="AV292" s="12" t="s">
        <v>83</v>
      </c>
      <c r="AW292" s="12" t="s">
        <v>32</v>
      </c>
      <c r="AX292" s="12" t="s">
        <v>76</v>
      </c>
      <c r="AY292" s="171" t="s">
        <v>135</v>
      </c>
    </row>
    <row r="293" spans="2:65" s="12" customFormat="1">
      <c r="B293" s="170"/>
      <c r="D293" s="166" t="s">
        <v>148</v>
      </c>
      <c r="E293" s="171" t="s">
        <v>1</v>
      </c>
      <c r="F293" s="172" t="s">
        <v>150</v>
      </c>
      <c r="H293" s="171" t="s">
        <v>1</v>
      </c>
      <c r="I293" s="173"/>
      <c r="L293" s="170"/>
      <c r="M293" s="174"/>
      <c r="T293" s="175"/>
      <c r="AT293" s="171" t="s">
        <v>148</v>
      </c>
      <c r="AU293" s="171" t="s">
        <v>85</v>
      </c>
      <c r="AV293" s="12" t="s">
        <v>83</v>
      </c>
      <c r="AW293" s="12" t="s">
        <v>32</v>
      </c>
      <c r="AX293" s="12" t="s">
        <v>76</v>
      </c>
      <c r="AY293" s="171" t="s">
        <v>135</v>
      </c>
    </row>
    <row r="294" spans="2:65" s="13" customFormat="1">
      <c r="B294" s="176"/>
      <c r="D294" s="166" t="s">
        <v>148</v>
      </c>
      <c r="E294" s="177" t="s">
        <v>1</v>
      </c>
      <c r="F294" s="178" t="s">
        <v>260</v>
      </c>
      <c r="H294" s="179">
        <v>104.5</v>
      </c>
      <c r="I294" s="180"/>
      <c r="L294" s="176"/>
      <c r="M294" s="181"/>
      <c r="T294" s="182"/>
      <c r="AT294" s="177" t="s">
        <v>148</v>
      </c>
      <c r="AU294" s="177" t="s">
        <v>85</v>
      </c>
      <c r="AV294" s="13" t="s">
        <v>85</v>
      </c>
      <c r="AW294" s="13" t="s">
        <v>32</v>
      </c>
      <c r="AX294" s="13" t="s">
        <v>76</v>
      </c>
      <c r="AY294" s="177" t="s">
        <v>135</v>
      </c>
    </row>
    <row r="295" spans="2:65" s="13" customFormat="1">
      <c r="B295" s="176"/>
      <c r="D295" s="166" t="s">
        <v>148</v>
      </c>
      <c r="E295" s="177" t="s">
        <v>1</v>
      </c>
      <c r="F295" s="178" t="s">
        <v>261</v>
      </c>
      <c r="H295" s="179">
        <v>-13.975</v>
      </c>
      <c r="I295" s="180"/>
      <c r="L295" s="176"/>
      <c r="M295" s="181"/>
      <c r="T295" s="182"/>
      <c r="AT295" s="177" t="s">
        <v>148</v>
      </c>
      <c r="AU295" s="177" t="s">
        <v>85</v>
      </c>
      <c r="AV295" s="13" t="s">
        <v>85</v>
      </c>
      <c r="AW295" s="13" t="s">
        <v>32</v>
      </c>
      <c r="AX295" s="13" t="s">
        <v>76</v>
      </c>
      <c r="AY295" s="177" t="s">
        <v>135</v>
      </c>
    </row>
    <row r="296" spans="2:65" s="14" customFormat="1">
      <c r="B296" s="183"/>
      <c r="D296" s="166" t="s">
        <v>148</v>
      </c>
      <c r="E296" s="184" t="s">
        <v>1</v>
      </c>
      <c r="F296" s="185" t="s">
        <v>152</v>
      </c>
      <c r="H296" s="186">
        <v>90.525000000000006</v>
      </c>
      <c r="I296" s="187"/>
      <c r="L296" s="183"/>
      <c r="M296" s="188"/>
      <c r="T296" s="189"/>
      <c r="AT296" s="184" t="s">
        <v>148</v>
      </c>
      <c r="AU296" s="184" t="s">
        <v>85</v>
      </c>
      <c r="AV296" s="14" t="s">
        <v>153</v>
      </c>
      <c r="AW296" s="14" t="s">
        <v>32</v>
      </c>
      <c r="AX296" s="14" t="s">
        <v>76</v>
      </c>
      <c r="AY296" s="184" t="s">
        <v>135</v>
      </c>
    </row>
    <row r="297" spans="2:65" s="15" customFormat="1">
      <c r="B297" s="190"/>
      <c r="D297" s="166" t="s">
        <v>148</v>
      </c>
      <c r="E297" s="191" t="s">
        <v>1</v>
      </c>
      <c r="F297" s="192" t="s">
        <v>154</v>
      </c>
      <c r="H297" s="193">
        <v>90.525000000000006</v>
      </c>
      <c r="I297" s="194"/>
      <c r="L297" s="190"/>
      <c r="M297" s="195"/>
      <c r="T297" s="196"/>
      <c r="AT297" s="191" t="s">
        <v>148</v>
      </c>
      <c r="AU297" s="191" t="s">
        <v>85</v>
      </c>
      <c r="AV297" s="15" t="s">
        <v>142</v>
      </c>
      <c r="AW297" s="15" t="s">
        <v>32</v>
      </c>
      <c r="AX297" s="15" t="s">
        <v>83</v>
      </c>
      <c r="AY297" s="191" t="s">
        <v>135</v>
      </c>
    </row>
    <row r="298" spans="2:65" s="1" customFormat="1" ht="21.75" customHeight="1">
      <c r="B298" s="152"/>
      <c r="C298" s="153" t="s">
        <v>7</v>
      </c>
      <c r="D298" s="153" t="s">
        <v>137</v>
      </c>
      <c r="E298" s="154" t="s">
        <v>293</v>
      </c>
      <c r="F298" s="155" t="s">
        <v>294</v>
      </c>
      <c r="G298" s="156" t="s">
        <v>209</v>
      </c>
      <c r="H298" s="157">
        <v>38.213000000000001</v>
      </c>
      <c r="I298" s="158"/>
      <c r="J298" s="159">
        <f>ROUND(I298*H298,2)</f>
        <v>0</v>
      </c>
      <c r="K298" s="155" t="s">
        <v>141</v>
      </c>
      <c r="L298" s="32"/>
      <c r="M298" s="160" t="s">
        <v>1</v>
      </c>
      <c r="N298" s="161" t="s">
        <v>41</v>
      </c>
      <c r="P298" s="162">
        <f>O298*H298</f>
        <v>0</v>
      </c>
      <c r="Q298" s="162">
        <v>0</v>
      </c>
      <c r="R298" s="162">
        <f>Q298*H298</f>
        <v>0</v>
      </c>
      <c r="S298" s="162">
        <v>0</v>
      </c>
      <c r="T298" s="163">
        <f>S298*H298</f>
        <v>0</v>
      </c>
      <c r="AR298" s="164" t="s">
        <v>142</v>
      </c>
      <c r="AT298" s="164" t="s">
        <v>137</v>
      </c>
      <c r="AU298" s="164" t="s">
        <v>85</v>
      </c>
      <c r="AY298" s="17" t="s">
        <v>135</v>
      </c>
      <c r="BE298" s="165">
        <f>IF(N298="základní",J298,0)</f>
        <v>0</v>
      </c>
      <c r="BF298" s="165">
        <f>IF(N298="snížená",J298,0)</f>
        <v>0</v>
      </c>
      <c r="BG298" s="165">
        <f>IF(N298="zákl. přenesená",J298,0)</f>
        <v>0</v>
      </c>
      <c r="BH298" s="165">
        <f>IF(N298="sníž. přenesená",J298,0)</f>
        <v>0</v>
      </c>
      <c r="BI298" s="165">
        <f>IF(N298="nulová",J298,0)</f>
        <v>0</v>
      </c>
      <c r="BJ298" s="17" t="s">
        <v>83</v>
      </c>
      <c r="BK298" s="165">
        <f>ROUND(I298*H298,2)</f>
        <v>0</v>
      </c>
      <c r="BL298" s="17" t="s">
        <v>142</v>
      </c>
      <c r="BM298" s="164" t="s">
        <v>295</v>
      </c>
    </row>
    <row r="299" spans="2:65" s="1" customFormat="1" ht="19.5">
      <c r="B299" s="32"/>
      <c r="D299" s="166" t="s">
        <v>144</v>
      </c>
      <c r="F299" s="167" t="s">
        <v>296</v>
      </c>
      <c r="I299" s="95"/>
      <c r="L299" s="32"/>
      <c r="M299" s="168"/>
      <c r="T299" s="55"/>
      <c r="AT299" s="17" t="s">
        <v>144</v>
      </c>
      <c r="AU299" s="17" t="s">
        <v>85</v>
      </c>
    </row>
    <row r="300" spans="2:65" s="1" customFormat="1" ht="39">
      <c r="B300" s="32"/>
      <c r="D300" s="166" t="s">
        <v>146</v>
      </c>
      <c r="F300" s="169" t="s">
        <v>297</v>
      </c>
      <c r="I300" s="95"/>
      <c r="L300" s="32"/>
      <c r="M300" s="168"/>
      <c r="T300" s="55"/>
      <c r="AT300" s="17" t="s">
        <v>146</v>
      </c>
      <c r="AU300" s="17" t="s">
        <v>85</v>
      </c>
    </row>
    <row r="301" spans="2:65" s="12" customFormat="1">
      <c r="B301" s="170"/>
      <c r="D301" s="166" t="s">
        <v>148</v>
      </c>
      <c r="E301" s="171" t="s">
        <v>1</v>
      </c>
      <c r="F301" s="172" t="s">
        <v>298</v>
      </c>
      <c r="H301" s="171" t="s">
        <v>1</v>
      </c>
      <c r="I301" s="173"/>
      <c r="L301" s="170"/>
      <c r="M301" s="174"/>
      <c r="T301" s="175"/>
      <c r="AT301" s="171" t="s">
        <v>148</v>
      </c>
      <c r="AU301" s="171" t="s">
        <v>85</v>
      </c>
      <c r="AV301" s="12" t="s">
        <v>83</v>
      </c>
      <c r="AW301" s="12" t="s">
        <v>32</v>
      </c>
      <c r="AX301" s="12" t="s">
        <v>76</v>
      </c>
      <c r="AY301" s="171" t="s">
        <v>135</v>
      </c>
    </row>
    <row r="302" spans="2:65" s="12" customFormat="1">
      <c r="B302" s="170"/>
      <c r="D302" s="166" t="s">
        <v>148</v>
      </c>
      <c r="E302" s="171" t="s">
        <v>1</v>
      </c>
      <c r="F302" s="172" t="s">
        <v>150</v>
      </c>
      <c r="H302" s="171" t="s">
        <v>1</v>
      </c>
      <c r="I302" s="173"/>
      <c r="L302" s="170"/>
      <c r="M302" s="174"/>
      <c r="T302" s="175"/>
      <c r="AT302" s="171" t="s">
        <v>148</v>
      </c>
      <c r="AU302" s="171" t="s">
        <v>85</v>
      </c>
      <c r="AV302" s="12" t="s">
        <v>83</v>
      </c>
      <c r="AW302" s="12" t="s">
        <v>32</v>
      </c>
      <c r="AX302" s="12" t="s">
        <v>76</v>
      </c>
      <c r="AY302" s="171" t="s">
        <v>135</v>
      </c>
    </row>
    <row r="303" spans="2:65" s="13" customFormat="1">
      <c r="B303" s="176"/>
      <c r="D303" s="166" t="s">
        <v>148</v>
      </c>
      <c r="E303" s="177" t="s">
        <v>1</v>
      </c>
      <c r="F303" s="178" t="s">
        <v>299</v>
      </c>
      <c r="H303" s="179">
        <v>13.513</v>
      </c>
      <c r="I303" s="180"/>
      <c r="L303" s="176"/>
      <c r="M303" s="181"/>
      <c r="T303" s="182"/>
      <c r="AT303" s="177" t="s">
        <v>148</v>
      </c>
      <c r="AU303" s="177" t="s">
        <v>85</v>
      </c>
      <c r="AV303" s="13" t="s">
        <v>85</v>
      </c>
      <c r="AW303" s="13" t="s">
        <v>32</v>
      </c>
      <c r="AX303" s="13" t="s">
        <v>76</v>
      </c>
      <c r="AY303" s="177" t="s">
        <v>135</v>
      </c>
    </row>
    <row r="304" spans="2:65" s="13" customFormat="1">
      <c r="B304" s="176"/>
      <c r="D304" s="166" t="s">
        <v>148</v>
      </c>
      <c r="E304" s="177" t="s">
        <v>1</v>
      </c>
      <c r="F304" s="178" t="s">
        <v>300</v>
      </c>
      <c r="H304" s="179">
        <v>10.725</v>
      </c>
      <c r="I304" s="180"/>
      <c r="L304" s="176"/>
      <c r="M304" s="181"/>
      <c r="T304" s="182"/>
      <c r="AT304" s="177" t="s">
        <v>148</v>
      </c>
      <c r="AU304" s="177" t="s">
        <v>85</v>
      </c>
      <c r="AV304" s="13" t="s">
        <v>85</v>
      </c>
      <c r="AW304" s="13" t="s">
        <v>32</v>
      </c>
      <c r="AX304" s="13" t="s">
        <v>76</v>
      </c>
      <c r="AY304" s="177" t="s">
        <v>135</v>
      </c>
    </row>
    <row r="305" spans="2:65" s="13" customFormat="1">
      <c r="B305" s="176"/>
      <c r="D305" s="166" t="s">
        <v>148</v>
      </c>
      <c r="E305" s="177" t="s">
        <v>1</v>
      </c>
      <c r="F305" s="178" t="s">
        <v>301</v>
      </c>
      <c r="H305" s="179">
        <v>13.975</v>
      </c>
      <c r="I305" s="180"/>
      <c r="L305" s="176"/>
      <c r="M305" s="181"/>
      <c r="T305" s="182"/>
      <c r="AT305" s="177" t="s">
        <v>148</v>
      </c>
      <c r="AU305" s="177" t="s">
        <v>85</v>
      </c>
      <c r="AV305" s="13" t="s">
        <v>85</v>
      </c>
      <c r="AW305" s="13" t="s">
        <v>32</v>
      </c>
      <c r="AX305" s="13" t="s">
        <v>76</v>
      </c>
      <c r="AY305" s="177" t="s">
        <v>135</v>
      </c>
    </row>
    <row r="306" spans="2:65" s="14" customFormat="1">
      <c r="B306" s="183"/>
      <c r="D306" s="166" t="s">
        <v>148</v>
      </c>
      <c r="E306" s="184" t="s">
        <v>1</v>
      </c>
      <c r="F306" s="185" t="s">
        <v>152</v>
      </c>
      <c r="H306" s="186">
        <v>38.213000000000001</v>
      </c>
      <c r="I306" s="187"/>
      <c r="L306" s="183"/>
      <c r="M306" s="188"/>
      <c r="T306" s="189"/>
      <c r="AT306" s="184" t="s">
        <v>148</v>
      </c>
      <c r="AU306" s="184" t="s">
        <v>85</v>
      </c>
      <c r="AV306" s="14" t="s">
        <v>153</v>
      </c>
      <c r="AW306" s="14" t="s">
        <v>32</v>
      </c>
      <c r="AX306" s="14" t="s">
        <v>76</v>
      </c>
      <c r="AY306" s="184" t="s">
        <v>135</v>
      </c>
    </row>
    <row r="307" spans="2:65" s="15" customFormat="1">
      <c r="B307" s="190"/>
      <c r="D307" s="166" t="s">
        <v>148</v>
      </c>
      <c r="E307" s="191" t="s">
        <v>1</v>
      </c>
      <c r="F307" s="192" t="s">
        <v>154</v>
      </c>
      <c r="H307" s="193">
        <v>38.213000000000001</v>
      </c>
      <c r="I307" s="194"/>
      <c r="L307" s="190"/>
      <c r="M307" s="195"/>
      <c r="T307" s="196"/>
      <c r="AT307" s="191" t="s">
        <v>148</v>
      </c>
      <c r="AU307" s="191" t="s">
        <v>85</v>
      </c>
      <c r="AV307" s="15" t="s">
        <v>142</v>
      </c>
      <c r="AW307" s="15" t="s">
        <v>32</v>
      </c>
      <c r="AX307" s="15" t="s">
        <v>83</v>
      </c>
      <c r="AY307" s="191" t="s">
        <v>135</v>
      </c>
    </row>
    <row r="308" spans="2:65" s="1" customFormat="1" ht="21.75" customHeight="1">
      <c r="B308" s="152"/>
      <c r="C308" s="153" t="s">
        <v>229</v>
      </c>
      <c r="D308" s="153" t="s">
        <v>137</v>
      </c>
      <c r="E308" s="154" t="s">
        <v>302</v>
      </c>
      <c r="F308" s="155" t="s">
        <v>303</v>
      </c>
      <c r="G308" s="156" t="s">
        <v>304</v>
      </c>
      <c r="H308" s="157">
        <v>10</v>
      </c>
      <c r="I308" s="158"/>
      <c r="J308" s="159">
        <f>ROUND(I308*H308,2)</f>
        <v>0</v>
      </c>
      <c r="K308" s="155" t="s">
        <v>305</v>
      </c>
      <c r="L308" s="32"/>
      <c r="M308" s="160" t="s">
        <v>1</v>
      </c>
      <c r="N308" s="161" t="s">
        <v>41</v>
      </c>
      <c r="P308" s="162">
        <f>O308*H308</f>
        <v>0</v>
      </c>
      <c r="Q308" s="162">
        <v>0</v>
      </c>
      <c r="R308" s="162">
        <f>Q308*H308</f>
        <v>0</v>
      </c>
      <c r="S308" s="162">
        <v>0</v>
      </c>
      <c r="T308" s="163">
        <f>S308*H308</f>
        <v>0</v>
      </c>
      <c r="AR308" s="164" t="s">
        <v>142</v>
      </c>
      <c r="AT308" s="164" t="s">
        <v>137</v>
      </c>
      <c r="AU308" s="164" t="s">
        <v>85</v>
      </c>
      <c r="AY308" s="17" t="s">
        <v>135</v>
      </c>
      <c r="BE308" s="165">
        <f>IF(N308="základní",J308,0)</f>
        <v>0</v>
      </c>
      <c r="BF308" s="165">
        <f>IF(N308="snížená",J308,0)</f>
        <v>0</v>
      </c>
      <c r="BG308" s="165">
        <f>IF(N308="zákl. přenesená",J308,0)</f>
        <v>0</v>
      </c>
      <c r="BH308" s="165">
        <f>IF(N308="sníž. přenesená",J308,0)</f>
        <v>0</v>
      </c>
      <c r="BI308" s="165">
        <f>IF(N308="nulová",J308,0)</f>
        <v>0</v>
      </c>
      <c r="BJ308" s="17" t="s">
        <v>83</v>
      </c>
      <c r="BK308" s="165">
        <f>ROUND(I308*H308,2)</f>
        <v>0</v>
      </c>
      <c r="BL308" s="17" t="s">
        <v>142</v>
      </c>
      <c r="BM308" s="164" t="s">
        <v>306</v>
      </c>
    </row>
    <row r="309" spans="2:65" s="1" customFormat="1" ht="19.5">
      <c r="B309" s="32"/>
      <c r="D309" s="166" t="s">
        <v>144</v>
      </c>
      <c r="F309" s="167" t="s">
        <v>303</v>
      </c>
      <c r="I309" s="95"/>
      <c r="L309" s="32"/>
      <c r="M309" s="168"/>
      <c r="T309" s="55"/>
      <c r="AT309" s="17" t="s">
        <v>144</v>
      </c>
      <c r="AU309" s="17" t="s">
        <v>85</v>
      </c>
    </row>
    <row r="310" spans="2:65" s="1" customFormat="1" ht="58.5">
      <c r="B310" s="32"/>
      <c r="D310" s="166" t="s">
        <v>307</v>
      </c>
      <c r="F310" s="169" t="s">
        <v>308</v>
      </c>
      <c r="I310" s="95"/>
      <c r="L310" s="32"/>
      <c r="M310" s="168"/>
      <c r="T310" s="55"/>
      <c r="AT310" s="17" t="s">
        <v>307</v>
      </c>
      <c r="AU310" s="17" t="s">
        <v>85</v>
      </c>
    </row>
    <row r="311" spans="2:65" s="12" customFormat="1">
      <c r="B311" s="170"/>
      <c r="D311" s="166" t="s">
        <v>148</v>
      </c>
      <c r="E311" s="171" t="s">
        <v>1</v>
      </c>
      <c r="F311" s="172" t="s">
        <v>309</v>
      </c>
      <c r="H311" s="171" t="s">
        <v>1</v>
      </c>
      <c r="I311" s="173"/>
      <c r="L311" s="170"/>
      <c r="M311" s="174"/>
      <c r="T311" s="175"/>
      <c r="AT311" s="171" t="s">
        <v>148</v>
      </c>
      <c r="AU311" s="171" t="s">
        <v>85</v>
      </c>
      <c r="AV311" s="12" t="s">
        <v>83</v>
      </c>
      <c r="AW311" s="12" t="s">
        <v>32</v>
      </c>
      <c r="AX311" s="12" t="s">
        <v>76</v>
      </c>
      <c r="AY311" s="171" t="s">
        <v>135</v>
      </c>
    </row>
    <row r="312" spans="2:65" s="12" customFormat="1">
      <c r="B312" s="170"/>
      <c r="D312" s="166" t="s">
        <v>148</v>
      </c>
      <c r="E312" s="171" t="s">
        <v>1</v>
      </c>
      <c r="F312" s="172" t="s">
        <v>310</v>
      </c>
      <c r="H312" s="171" t="s">
        <v>1</v>
      </c>
      <c r="I312" s="173"/>
      <c r="L312" s="170"/>
      <c r="M312" s="174"/>
      <c r="T312" s="175"/>
      <c r="AT312" s="171" t="s">
        <v>148</v>
      </c>
      <c r="AU312" s="171" t="s">
        <v>85</v>
      </c>
      <c r="AV312" s="12" t="s">
        <v>83</v>
      </c>
      <c r="AW312" s="12" t="s">
        <v>32</v>
      </c>
      <c r="AX312" s="12" t="s">
        <v>76</v>
      </c>
      <c r="AY312" s="171" t="s">
        <v>135</v>
      </c>
    </row>
    <row r="313" spans="2:65" s="13" customFormat="1">
      <c r="B313" s="176"/>
      <c r="D313" s="166" t="s">
        <v>148</v>
      </c>
      <c r="E313" s="177" t="s">
        <v>1</v>
      </c>
      <c r="F313" s="178" t="s">
        <v>206</v>
      </c>
      <c r="H313" s="179">
        <v>10</v>
      </c>
      <c r="I313" s="180"/>
      <c r="L313" s="176"/>
      <c r="M313" s="181"/>
      <c r="T313" s="182"/>
      <c r="AT313" s="177" t="s">
        <v>148</v>
      </c>
      <c r="AU313" s="177" t="s">
        <v>85</v>
      </c>
      <c r="AV313" s="13" t="s">
        <v>85</v>
      </c>
      <c r="AW313" s="13" t="s">
        <v>32</v>
      </c>
      <c r="AX313" s="13" t="s">
        <v>76</v>
      </c>
      <c r="AY313" s="177" t="s">
        <v>135</v>
      </c>
    </row>
    <row r="314" spans="2:65" s="14" customFormat="1">
      <c r="B314" s="183"/>
      <c r="D314" s="166" t="s">
        <v>148</v>
      </c>
      <c r="E314" s="184" t="s">
        <v>1</v>
      </c>
      <c r="F314" s="185" t="s">
        <v>152</v>
      </c>
      <c r="H314" s="186">
        <v>10</v>
      </c>
      <c r="I314" s="187"/>
      <c r="L314" s="183"/>
      <c r="M314" s="188"/>
      <c r="T314" s="189"/>
      <c r="AT314" s="184" t="s">
        <v>148</v>
      </c>
      <c r="AU314" s="184" t="s">
        <v>85</v>
      </c>
      <c r="AV314" s="14" t="s">
        <v>153</v>
      </c>
      <c r="AW314" s="14" t="s">
        <v>32</v>
      </c>
      <c r="AX314" s="14" t="s">
        <v>76</v>
      </c>
      <c r="AY314" s="184" t="s">
        <v>135</v>
      </c>
    </row>
    <row r="315" spans="2:65" s="15" customFormat="1">
      <c r="B315" s="190"/>
      <c r="D315" s="166" t="s">
        <v>148</v>
      </c>
      <c r="E315" s="191" t="s">
        <v>1</v>
      </c>
      <c r="F315" s="192" t="s">
        <v>154</v>
      </c>
      <c r="H315" s="193">
        <v>10</v>
      </c>
      <c r="I315" s="194"/>
      <c r="L315" s="190"/>
      <c r="M315" s="195"/>
      <c r="T315" s="196"/>
      <c r="AT315" s="191" t="s">
        <v>148</v>
      </c>
      <c r="AU315" s="191" t="s">
        <v>85</v>
      </c>
      <c r="AV315" s="15" t="s">
        <v>142</v>
      </c>
      <c r="AW315" s="15" t="s">
        <v>32</v>
      </c>
      <c r="AX315" s="15" t="s">
        <v>83</v>
      </c>
      <c r="AY315" s="191" t="s">
        <v>135</v>
      </c>
    </row>
    <row r="316" spans="2:65" s="1" customFormat="1" ht="21.75" customHeight="1">
      <c r="B316" s="152"/>
      <c r="C316" s="153" t="s">
        <v>311</v>
      </c>
      <c r="D316" s="153" t="s">
        <v>137</v>
      </c>
      <c r="E316" s="154" t="s">
        <v>312</v>
      </c>
      <c r="F316" s="155" t="s">
        <v>313</v>
      </c>
      <c r="G316" s="156" t="s">
        <v>209</v>
      </c>
      <c r="H316" s="157">
        <v>11</v>
      </c>
      <c r="I316" s="158"/>
      <c r="J316" s="159">
        <f>ROUND(I316*H316,2)</f>
        <v>0</v>
      </c>
      <c r="K316" s="155" t="s">
        <v>305</v>
      </c>
      <c r="L316" s="32"/>
      <c r="M316" s="160" t="s">
        <v>1</v>
      </c>
      <c r="N316" s="161" t="s">
        <v>41</v>
      </c>
      <c r="P316" s="162">
        <f>O316*H316</f>
        <v>0</v>
      </c>
      <c r="Q316" s="162">
        <v>0</v>
      </c>
      <c r="R316" s="162">
        <f>Q316*H316</f>
        <v>0</v>
      </c>
      <c r="S316" s="162">
        <v>0</v>
      </c>
      <c r="T316" s="163">
        <f>S316*H316</f>
        <v>0</v>
      </c>
      <c r="AR316" s="164" t="s">
        <v>142</v>
      </c>
      <c r="AT316" s="164" t="s">
        <v>137</v>
      </c>
      <c r="AU316" s="164" t="s">
        <v>85</v>
      </c>
      <c r="AY316" s="17" t="s">
        <v>135</v>
      </c>
      <c r="BE316" s="165">
        <f>IF(N316="základní",J316,0)</f>
        <v>0</v>
      </c>
      <c r="BF316" s="165">
        <f>IF(N316="snížená",J316,0)</f>
        <v>0</v>
      </c>
      <c r="BG316" s="165">
        <f>IF(N316="zákl. přenesená",J316,0)</f>
        <v>0</v>
      </c>
      <c r="BH316" s="165">
        <f>IF(N316="sníž. přenesená",J316,0)</f>
        <v>0</v>
      </c>
      <c r="BI316" s="165">
        <f>IF(N316="nulová",J316,0)</f>
        <v>0</v>
      </c>
      <c r="BJ316" s="17" t="s">
        <v>83</v>
      </c>
      <c r="BK316" s="165">
        <f>ROUND(I316*H316,2)</f>
        <v>0</v>
      </c>
      <c r="BL316" s="17" t="s">
        <v>142</v>
      </c>
      <c r="BM316" s="164" t="s">
        <v>314</v>
      </c>
    </row>
    <row r="317" spans="2:65" s="1" customFormat="1" ht="78">
      <c r="B317" s="32"/>
      <c r="D317" s="166" t="s">
        <v>307</v>
      </c>
      <c r="F317" s="169" t="s">
        <v>315</v>
      </c>
      <c r="I317" s="95"/>
      <c r="L317" s="32"/>
      <c r="M317" s="168"/>
      <c r="T317" s="55"/>
      <c r="AT317" s="17" t="s">
        <v>307</v>
      </c>
      <c r="AU317" s="17" t="s">
        <v>85</v>
      </c>
    </row>
    <row r="318" spans="2:65" s="12" customFormat="1">
      <c r="B318" s="170"/>
      <c r="D318" s="166" t="s">
        <v>148</v>
      </c>
      <c r="E318" s="171" t="s">
        <v>1</v>
      </c>
      <c r="F318" s="172" t="s">
        <v>309</v>
      </c>
      <c r="H318" s="171" t="s">
        <v>1</v>
      </c>
      <c r="I318" s="173"/>
      <c r="L318" s="170"/>
      <c r="M318" s="174"/>
      <c r="T318" s="175"/>
      <c r="AT318" s="171" t="s">
        <v>148</v>
      </c>
      <c r="AU318" s="171" t="s">
        <v>85</v>
      </c>
      <c r="AV318" s="12" t="s">
        <v>83</v>
      </c>
      <c r="AW318" s="12" t="s">
        <v>32</v>
      </c>
      <c r="AX318" s="12" t="s">
        <v>76</v>
      </c>
      <c r="AY318" s="171" t="s">
        <v>135</v>
      </c>
    </row>
    <row r="319" spans="2:65" s="12" customFormat="1">
      <c r="B319" s="170"/>
      <c r="D319" s="166" t="s">
        <v>148</v>
      </c>
      <c r="E319" s="171" t="s">
        <v>1</v>
      </c>
      <c r="F319" s="172" t="s">
        <v>316</v>
      </c>
      <c r="H319" s="171" t="s">
        <v>1</v>
      </c>
      <c r="I319" s="173"/>
      <c r="L319" s="170"/>
      <c r="M319" s="174"/>
      <c r="T319" s="175"/>
      <c r="AT319" s="171" t="s">
        <v>148</v>
      </c>
      <c r="AU319" s="171" t="s">
        <v>85</v>
      </c>
      <c r="AV319" s="12" t="s">
        <v>83</v>
      </c>
      <c r="AW319" s="12" t="s">
        <v>32</v>
      </c>
      <c r="AX319" s="12" t="s">
        <v>76</v>
      </c>
      <c r="AY319" s="171" t="s">
        <v>135</v>
      </c>
    </row>
    <row r="320" spans="2:65" s="13" customFormat="1">
      <c r="B320" s="176"/>
      <c r="D320" s="166" t="s">
        <v>148</v>
      </c>
      <c r="E320" s="177" t="s">
        <v>1</v>
      </c>
      <c r="F320" s="178" t="s">
        <v>317</v>
      </c>
      <c r="H320" s="179">
        <v>11</v>
      </c>
      <c r="I320" s="180"/>
      <c r="L320" s="176"/>
      <c r="M320" s="181"/>
      <c r="T320" s="182"/>
      <c r="AT320" s="177" t="s">
        <v>148</v>
      </c>
      <c r="AU320" s="177" t="s">
        <v>85</v>
      </c>
      <c r="AV320" s="13" t="s">
        <v>85</v>
      </c>
      <c r="AW320" s="13" t="s">
        <v>32</v>
      </c>
      <c r="AX320" s="13" t="s">
        <v>76</v>
      </c>
      <c r="AY320" s="177" t="s">
        <v>135</v>
      </c>
    </row>
    <row r="321" spans="2:65" s="14" customFormat="1">
      <c r="B321" s="183"/>
      <c r="D321" s="166" t="s">
        <v>148</v>
      </c>
      <c r="E321" s="184" t="s">
        <v>1</v>
      </c>
      <c r="F321" s="185" t="s">
        <v>152</v>
      </c>
      <c r="H321" s="186">
        <v>11</v>
      </c>
      <c r="I321" s="187"/>
      <c r="L321" s="183"/>
      <c r="M321" s="188"/>
      <c r="T321" s="189"/>
      <c r="AT321" s="184" t="s">
        <v>148</v>
      </c>
      <c r="AU321" s="184" t="s">
        <v>85</v>
      </c>
      <c r="AV321" s="14" t="s">
        <v>153</v>
      </c>
      <c r="AW321" s="14" t="s">
        <v>32</v>
      </c>
      <c r="AX321" s="14" t="s">
        <v>76</v>
      </c>
      <c r="AY321" s="184" t="s">
        <v>135</v>
      </c>
    </row>
    <row r="322" spans="2:65" s="15" customFormat="1">
      <c r="B322" s="190"/>
      <c r="D322" s="166" t="s">
        <v>148</v>
      </c>
      <c r="E322" s="191" t="s">
        <v>1</v>
      </c>
      <c r="F322" s="192" t="s">
        <v>154</v>
      </c>
      <c r="H322" s="193">
        <v>11</v>
      </c>
      <c r="I322" s="194"/>
      <c r="L322" s="190"/>
      <c r="M322" s="195"/>
      <c r="T322" s="196"/>
      <c r="AT322" s="191" t="s">
        <v>148</v>
      </c>
      <c r="AU322" s="191" t="s">
        <v>85</v>
      </c>
      <c r="AV322" s="15" t="s">
        <v>142</v>
      </c>
      <c r="AW322" s="15" t="s">
        <v>32</v>
      </c>
      <c r="AX322" s="15" t="s">
        <v>83</v>
      </c>
      <c r="AY322" s="191" t="s">
        <v>135</v>
      </c>
    </row>
    <row r="323" spans="2:65" s="1" customFormat="1" ht="16.5" customHeight="1">
      <c r="B323" s="152"/>
      <c r="C323" s="153" t="s">
        <v>318</v>
      </c>
      <c r="D323" s="153" t="s">
        <v>137</v>
      </c>
      <c r="E323" s="154" t="s">
        <v>319</v>
      </c>
      <c r="F323" s="155" t="s">
        <v>320</v>
      </c>
      <c r="G323" s="156" t="s">
        <v>209</v>
      </c>
      <c r="H323" s="157">
        <v>15.4</v>
      </c>
      <c r="I323" s="158"/>
      <c r="J323" s="159">
        <f>ROUND(I323*H323,2)</f>
        <v>0</v>
      </c>
      <c r="K323" s="155" t="s">
        <v>305</v>
      </c>
      <c r="L323" s="32"/>
      <c r="M323" s="160" t="s">
        <v>1</v>
      </c>
      <c r="N323" s="161" t="s">
        <v>41</v>
      </c>
      <c r="P323" s="162">
        <f>O323*H323</f>
        <v>0</v>
      </c>
      <c r="Q323" s="162">
        <v>0</v>
      </c>
      <c r="R323" s="162">
        <f>Q323*H323</f>
        <v>0</v>
      </c>
      <c r="S323" s="162">
        <v>0</v>
      </c>
      <c r="T323" s="163">
        <f>S323*H323</f>
        <v>0</v>
      </c>
      <c r="AR323" s="164" t="s">
        <v>142</v>
      </c>
      <c r="AT323" s="164" t="s">
        <v>137</v>
      </c>
      <c r="AU323" s="164" t="s">
        <v>85</v>
      </c>
      <c r="AY323" s="17" t="s">
        <v>135</v>
      </c>
      <c r="BE323" s="165">
        <f>IF(N323="základní",J323,0)</f>
        <v>0</v>
      </c>
      <c r="BF323" s="165">
        <f>IF(N323="snížená",J323,0)</f>
        <v>0</v>
      </c>
      <c r="BG323" s="165">
        <f>IF(N323="zákl. přenesená",J323,0)</f>
        <v>0</v>
      </c>
      <c r="BH323" s="165">
        <f>IF(N323="sníž. přenesená",J323,0)</f>
        <v>0</v>
      </c>
      <c r="BI323" s="165">
        <f>IF(N323="nulová",J323,0)</f>
        <v>0</v>
      </c>
      <c r="BJ323" s="17" t="s">
        <v>83</v>
      </c>
      <c r="BK323" s="165">
        <f>ROUND(I323*H323,2)</f>
        <v>0</v>
      </c>
      <c r="BL323" s="17" t="s">
        <v>142</v>
      </c>
      <c r="BM323" s="164" t="s">
        <v>321</v>
      </c>
    </row>
    <row r="324" spans="2:65" s="1" customFormat="1" ht="48.75">
      <c r="B324" s="32"/>
      <c r="D324" s="166" t="s">
        <v>307</v>
      </c>
      <c r="F324" s="169" t="s">
        <v>322</v>
      </c>
      <c r="I324" s="95"/>
      <c r="L324" s="32"/>
      <c r="M324" s="168"/>
      <c r="T324" s="55"/>
      <c r="AT324" s="17" t="s">
        <v>307</v>
      </c>
      <c r="AU324" s="17" t="s">
        <v>85</v>
      </c>
    </row>
    <row r="325" spans="2:65" s="12" customFormat="1">
      <c r="B325" s="170"/>
      <c r="D325" s="166" t="s">
        <v>148</v>
      </c>
      <c r="E325" s="171" t="s">
        <v>1</v>
      </c>
      <c r="F325" s="172" t="s">
        <v>323</v>
      </c>
      <c r="H325" s="171" t="s">
        <v>1</v>
      </c>
      <c r="I325" s="173"/>
      <c r="L325" s="170"/>
      <c r="M325" s="174"/>
      <c r="T325" s="175"/>
      <c r="AT325" s="171" t="s">
        <v>148</v>
      </c>
      <c r="AU325" s="171" t="s">
        <v>85</v>
      </c>
      <c r="AV325" s="12" t="s">
        <v>83</v>
      </c>
      <c r="AW325" s="12" t="s">
        <v>32</v>
      </c>
      <c r="AX325" s="12" t="s">
        <v>76</v>
      </c>
      <c r="AY325" s="171" t="s">
        <v>135</v>
      </c>
    </row>
    <row r="326" spans="2:65" s="12" customFormat="1">
      <c r="B326" s="170"/>
      <c r="D326" s="166" t="s">
        <v>148</v>
      </c>
      <c r="E326" s="171" t="s">
        <v>1</v>
      </c>
      <c r="F326" s="172" t="s">
        <v>150</v>
      </c>
      <c r="H326" s="171" t="s">
        <v>1</v>
      </c>
      <c r="I326" s="173"/>
      <c r="L326" s="170"/>
      <c r="M326" s="174"/>
      <c r="T326" s="175"/>
      <c r="AT326" s="171" t="s">
        <v>148</v>
      </c>
      <c r="AU326" s="171" t="s">
        <v>85</v>
      </c>
      <c r="AV326" s="12" t="s">
        <v>83</v>
      </c>
      <c r="AW326" s="12" t="s">
        <v>32</v>
      </c>
      <c r="AX326" s="12" t="s">
        <v>76</v>
      </c>
      <c r="AY326" s="171" t="s">
        <v>135</v>
      </c>
    </row>
    <row r="327" spans="2:65" s="13" customFormat="1">
      <c r="B327" s="176"/>
      <c r="D327" s="166" t="s">
        <v>148</v>
      </c>
      <c r="E327" s="177" t="s">
        <v>1</v>
      </c>
      <c r="F327" s="178" t="s">
        <v>324</v>
      </c>
      <c r="H327" s="179">
        <v>15.4</v>
      </c>
      <c r="I327" s="180"/>
      <c r="L327" s="176"/>
      <c r="M327" s="181"/>
      <c r="T327" s="182"/>
      <c r="AT327" s="177" t="s">
        <v>148</v>
      </c>
      <c r="AU327" s="177" t="s">
        <v>85</v>
      </c>
      <c r="AV327" s="13" t="s">
        <v>85</v>
      </c>
      <c r="AW327" s="13" t="s">
        <v>32</v>
      </c>
      <c r="AX327" s="13" t="s">
        <v>76</v>
      </c>
      <c r="AY327" s="177" t="s">
        <v>135</v>
      </c>
    </row>
    <row r="328" spans="2:65" s="14" customFormat="1">
      <c r="B328" s="183"/>
      <c r="D328" s="166" t="s">
        <v>148</v>
      </c>
      <c r="E328" s="184" t="s">
        <v>1</v>
      </c>
      <c r="F328" s="185" t="s">
        <v>152</v>
      </c>
      <c r="H328" s="186">
        <v>15.4</v>
      </c>
      <c r="I328" s="187"/>
      <c r="L328" s="183"/>
      <c r="M328" s="188"/>
      <c r="T328" s="189"/>
      <c r="AT328" s="184" t="s">
        <v>148</v>
      </c>
      <c r="AU328" s="184" t="s">
        <v>85</v>
      </c>
      <c r="AV328" s="14" t="s">
        <v>153</v>
      </c>
      <c r="AW328" s="14" t="s">
        <v>32</v>
      </c>
      <c r="AX328" s="14" t="s">
        <v>76</v>
      </c>
      <c r="AY328" s="184" t="s">
        <v>135</v>
      </c>
    </row>
    <row r="329" spans="2:65" s="15" customFormat="1">
      <c r="B329" s="190"/>
      <c r="D329" s="166" t="s">
        <v>148</v>
      </c>
      <c r="E329" s="191" t="s">
        <v>1</v>
      </c>
      <c r="F329" s="192" t="s">
        <v>154</v>
      </c>
      <c r="H329" s="193">
        <v>15.4</v>
      </c>
      <c r="I329" s="194"/>
      <c r="L329" s="190"/>
      <c r="M329" s="195"/>
      <c r="T329" s="196"/>
      <c r="AT329" s="191" t="s">
        <v>148</v>
      </c>
      <c r="AU329" s="191" t="s">
        <v>85</v>
      </c>
      <c r="AV329" s="15" t="s">
        <v>142</v>
      </c>
      <c r="AW329" s="15" t="s">
        <v>32</v>
      </c>
      <c r="AX329" s="15" t="s">
        <v>83</v>
      </c>
      <c r="AY329" s="191" t="s">
        <v>135</v>
      </c>
    </row>
    <row r="330" spans="2:65" s="1" customFormat="1" ht="21.75" customHeight="1">
      <c r="B330" s="152"/>
      <c r="C330" s="153" t="s">
        <v>325</v>
      </c>
      <c r="D330" s="153" t="s">
        <v>137</v>
      </c>
      <c r="E330" s="154" t="s">
        <v>326</v>
      </c>
      <c r="F330" s="155" t="s">
        <v>327</v>
      </c>
      <c r="G330" s="156" t="s">
        <v>209</v>
      </c>
      <c r="H330" s="157">
        <v>271.57499999999999</v>
      </c>
      <c r="I330" s="158"/>
      <c r="J330" s="159">
        <f>ROUND(I330*H330,2)</f>
        <v>0</v>
      </c>
      <c r="K330" s="155" t="s">
        <v>305</v>
      </c>
      <c r="L330" s="32"/>
      <c r="M330" s="160" t="s">
        <v>1</v>
      </c>
      <c r="N330" s="161" t="s">
        <v>41</v>
      </c>
      <c r="P330" s="162">
        <f>O330*H330</f>
        <v>0</v>
      </c>
      <c r="Q330" s="162">
        <v>0</v>
      </c>
      <c r="R330" s="162">
        <f>Q330*H330</f>
        <v>0</v>
      </c>
      <c r="S330" s="162">
        <v>0</v>
      </c>
      <c r="T330" s="163">
        <f>S330*H330</f>
        <v>0</v>
      </c>
      <c r="AR330" s="164" t="s">
        <v>142</v>
      </c>
      <c r="AT330" s="164" t="s">
        <v>137</v>
      </c>
      <c r="AU330" s="164" t="s">
        <v>85</v>
      </c>
      <c r="AY330" s="17" t="s">
        <v>135</v>
      </c>
      <c r="BE330" s="165">
        <f>IF(N330="základní",J330,0)</f>
        <v>0</v>
      </c>
      <c r="BF330" s="165">
        <f>IF(N330="snížená",J330,0)</f>
        <v>0</v>
      </c>
      <c r="BG330" s="165">
        <f>IF(N330="zákl. přenesená",J330,0)</f>
        <v>0</v>
      </c>
      <c r="BH330" s="165">
        <f>IF(N330="sníž. přenesená",J330,0)</f>
        <v>0</v>
      </c>
      <c r="BI330" s="165">
        <f>IF(N330="nulová",J330,0)</f>
        <v>0</v>
      </c>
      <c r="BJ330" s="17" t="s">
        <v>83</v>
      </c>
      <c r="BK330" s="165">
        <f>ROUND(I330*H330,2)</f>
        <v>0</v>
      </c>
      <c r="BL330" s="17" t="s">
        <v>142</v>
      </c>
      <c r="BM330" s="164" t="s">
        <v>328</v>
      </c>
    </row>
    <row r="331" spans="2:65" s="1" customFormat="1" ht="48.75">
      <c r="B331" s="32"/>
      <c r="D331" s="166" t="s">
        <v>307</v>
      </c>
      <c r="F331" s="169" t="s">
        <v>322</v>
      </c>
      <c r="I331" s="95"/>
      <c r="L331" s="32"/>
      <c r="M331" s="168"/>
      <c r="T331" s="55"/>
      <c r="AT331" s="17" t="s">
        <v>307</v>
      </c>
      <c r="AU331" s="17" t="s">
        <v>85</v>
      </c>
    </row>
    <row r="332" spans="2:65" s="12" customFormat="1" ht="22.5">
      <c r="B332" s="170"/>
      <c r="D332" s="166" t="s">
        <v>148</v>
      </c>
      <c r="E332" s="171" t="s">
        <v>1</v>
      </c>
      <c r="F332" s="172" t="s">
        <v>329</v>
      </c>
      <c r="H332" s="171" t="s">
        <v>1</v>
      </c>
      <c r="I332" s="173"/>
      <c r="L332" s="170"/>
      <c r="M332" s="174"/>
      <c r="T332" s="175"/>
      <c r="AT332" s="171" t="s">
        <v>148</v>
      </c>
      <c r="AU332" s="171" t="s">
        <v>85</v>
      </c>
      <c r="AV332" s="12" t="s">
        <v>83</v>
      </c>
      <c r="AW332" s="12" t="s">
        <v>32</v>
      </c>
      <c r="AX332" s="12" t="s">
        <v>76</v>
      </c>
      <c r="AY332" s="171" t="s">
        <v>135</v>
      </c>
    </row>
    <row r="333" spans="2:65" s="12" customFormat="1">
      <c r="B333" s="170"/>
      <c r="D333" s="166" t="s">
        <v>148</v>
      </c>
      <c r="E333" s="171" t="s">
        <v>1</v>
      </c>
      <c r="F333" s="172" t="s">
        <v>150</v>
      </c>
      <c r="H333" s="171" t="s">
        <v>1</v>
      </c>
      <c r="I333" s="173"/>
      <c r="L333" s="170"/>
      <c r="M333" s="174"/>
      <c r="T333" s="175"/>
      <c r="AT333" s="171" t="s">
        <v>148</v>
      </c>
      <c r="AU333" s="171" t="s">
        <v>85</v>
      </c>
      <c r="AV333" s="12" t="s">
        <v>83</v>
      </c>
      <c r="AW333" s="12" t="s">
        <v>32</v>
      </c>
      <c r="AX333" s="12" t="s">
        <v>76</v>
      </c>
      <c r="AY333" s="171" t="s">
        <v>135</v>
      </c>
    </row>
    <row r="334" spans="2:65" s="13" customFormat="1">
      <c r="B334" s="176"/>
      <c r="D334" s="166" t="s">
        <v>148</v>
      </c>
      <c r="E334" s="177" t="s">
        <v>1</v>
      </c>
      <c r="F334" s="178" t="s">
        <v>260</v>
      </c>
      <c r="H334" s="179">
        <v>104.5</v>
      </c>
      <c r="I334" s="180"/>
      <c r="L334" s="176"/>
      <c r="M334" s="181"/>
      <c r="T334" s="182"/>
      <c r="AT334" s="177" t="s">
        <v>148</v>
      </c>
      <c r="AU334" s="177" t="s">
        <v>85</v>
      </c>
      <c r="AV334" s="13" t="s">
        <v>85</v>
      </c>
      <c r="AW334" s="13" t="s">
        <v>32</v>
      </c>
      <c r="AX334" s="13" t="s">
        <v>76</v>
      </c>
      <c r="AY334" s="177" t="s">
        <v>135</v>
      </c>
    </row>
    <row r="335" spans="2:65" s="13" customFormat="1">
      <c r="B335" s="176"/>
      <c r="D335" s="166" t="s">
        <v>148</v>
      </c>
      <c r="E335" s="177" t="s">
        <v>1</v>
      </c>
      <c r="F335" s="178" t="s">
        <v>261</v>
      </c>
      <c r="H335" s="179">
        <v>-13.975</v>
      </c>
      <c r="I335" s="180"/>
      <c r="L335" s="176"/>
      <c r="M335" s="181"/>
      <c r="T335" s="182"/>
      <c r="AT335" s="177" t="s">
        <v>148</v>
      </c>
      <c r="AU335" s="177" t="s">
        <v>85</v>
      </c>
      <c r="AV335" s="13" t="s">
        <v>85</v>
      </c>
      <c r="AW335" s="13" t="s">
        <v>32</v>
      </c>
      <c r="AX335" s="13" t="s">
        <v>76</v>
      </c>
      <c r="AY335" s="177" t="s">
        <v>135</v>
      </c>
    </row>
    <row r="336" spans="2:65" s="14" customFormat="1">
      <c r="B336" s="183"/>
      <c r="D336" s="166" t="s">
        <v>148</v>
      </c>
      <c r="E336" s="184" t="s">
        <v>1</v>
      </c>
      <c r="F336" s="185" t="s">
        <v>152</v>
      </c>
      <c r="H336" s="186">
        <v>90.525000000000006</v>
      </c>
      <c r="I336" s="187"/>
      <c r="L336" s="183"/>
      <c r="M336" s="188"/>
      <c r="T336" s="189"/>
      <c r="AT336" s="184" t="s">
        <v>148</v>
      </c>
      <c r="AU336" s="184" t="s">
        <v>85</v>
      </c>
      <c r="AV336" s="14" t="s">
        <v>153</v>
      </c>
      <c r="AW336" s="14" t="s">
        <v>32</v>
      </c>
      <c r="AX336" s="14" t="s">
        <v>76</v>
      </c>
      <c r="AY336" s="184" t="s">
        <v>135</v>
      </c>
    </row>
    <row r="337" spans="2:65" s="13" customFormat="1">
      <c r="B337" s="176"/>
      <c r="D337" s="166" t="s">
        <v>148</v>
      </c>
      <c r="E337" s="177" t="s">
        <v>1</v>
      </c>
      <c r="F337" s="178" t="s">
        <v>330</v>
      </c>
      <c r="H337" s="179">
        <v>181.05</v>
      </c>
      <c r="I337" s="180"/>
      <c r="L337" s="176"/>
      <c r="M337" s="181"/>
      <c r="T337" s="182"/>
      <c r="AT337" s="177" t="s">
        <v>148</v>
      </c>
      <c r="AU337" s="177" t="s">
        <v>85</v>
      </c>
      <c r="AV337" s="13" t="s">
        <v>85</v>
      </c>
      <c r="AW337" s="13" t="s">
        <v>32</v>
      </c>
      <c r="AX337" s="13" t="s">
        <v>76</v>
      </c>
      <c r="AY337" s="177" t="s">
        <v>135</v>
      </c>
    </row>
    <row r="338" spans="2:65" s="15" customFormat="1">
      <c r="B338" s="190"/>
      <c r="D338" s="166" t="s">
        <v>148</v>
      </c>
      <c r="E338" s="191" t="s">
        <v>1</v>
      </c>
      <c r="F338" s="192" t="s">
        <v>154</v>
      </c>
      <c r="H338" s="193">
        <v>271.57500000000005</v>
      </c>
      <c r="I338" s="194"/>
      <c r="L338" s="190"/>
      <c r="M338" s="195"/>
      <c r="T338" s="196"/>
      <c r="AT338" s="191" t="s">
        <v>148</v>
      </c>
      <c r="AU338" s="191" t="s">
        <v>85</v>
      </c>
      <c r="AV338" s="15" t="s">
        <v>142</v>
      </c>
      <c r="AW338" s="15" t="s">
        <v>32</v>
      </c>
      <c r="AX338" s="15" t="s">
        <v>83</v>
      </c>
      <c r="AY338" s="191" t="s">
        <v>135</v>
      </c>
    </row>
    <row r="339" spans="2:65" s="1" customFormat="1" ht="16.5" customHeight="1">
      <c r="B339" s="152"/>
      <c r="C339" s="153" t="s">
        <v>331</v>
      </c>
      <c r="D339" s="153" t="s">
        <v>137</v>
      </c>
      <c r="E339" s="154" t="s">
        <v>332</v>
      </c>
      <c r="F339" s="155" t="s">
        <v>333</v>
      </c>
      <c r="G339" s="156" t="s">
        <v>209</v>
      </c>
      <c r="H339" s="157">
        <v>36.072000000000003</v>
      </c>
      <c r="I339" s="158"/>
      <c r="J339" s="159">
        <f>ROUND(I339*H339,2)</f>
        <v>0</v>
      </c>
      <c r="K339" s="155" t="s">
        <v>305</v>
      </c>
      <c r="L339" s="32"/>
      <c r="M339" s="160" t="s">
        <v>1</v>
      </c>
      <c r="N339" s="161" t="s">
        <v>41</v>
      </c>
      <c r="P339" s="162">
        <f>O339*H339</f>
        <v>0</v>
      </c>
      <c r="Q339" s="162">
        <v>0</v>
      </c>
      <c r="R339" s="162">
        <f>Q339*H339</f>
        <v>0</v>
      </c>
      <c r="S339" s="162">
        <v>0</v>
      </c>
      <c r="T339" s="163">
        <f>S339*H339</f>
        <v>0</v>
      </c>
      <c r="AR339" s="164" t="s">
        <v>142</v>
      </c>
      <c r="AT339" s="164" t="s">
        <v>137</v>
      </c>
      <c r="AU339" s="164" t="s">
        <v>85</v>
      </c>
      <c r="AY339" s="17" t="s">
        <v>135</v>
      </c>
      <c r="BE339" s="165">
        <f>IF(N339="základní",J339,0)</f>
        <v>0</v>
      </c>
      <c r="BF339" s="165">
        <f>IF(N339="snížená",J339,0)</f>
        <v>0</v>
      </c>
      <c r="BG339" s="165">
        <f>IF(N339="zákl. přenesená",J339,0)</f>
        <v>0</v>
      </c>
      <c r="BH339" s="165">
        <f>IF(N339="sníž. přenesená",J339,0)</f>
        <v>0</v>
      </c>
      <c r="BI339" s="165">
        <f>IF(N339="nulová",J339,0)</f>
        <v>0</v>
      </c>
      <c r="BJ339" s="17" t="s">
        <v>83</v>
      </c>
      <c r="BK339" s="165">
        <f>ROUND(I339*H339,2)</f>
        <v>0</v>
      </c>
      <c r="BL339" s="17" t="s">
        <v>142</v>
      </c>
      <c r="BM339" s="164" t="s">
        <v>334</v>
      </c>
    </row>
    <row r="340" spans="2:65" s="1" customFormat="1" ht="48.75">
      <c r="B340" s="32"/>
      <c r="D340" s="166" t="s">
        <v>307</v>
      </c>
      <c r="F340" s="169" t="s">
        <v>322</v>
      </c>
      <c r="I340" s="95"/>
      <c r="L340" s="32"/>
      <c r="M340" s="168"/>
      <c r="T340" s="55"/>
      <c r="AT340" s="17" t="s">
        <v>307</v>
      </c>
      <c r="AU340" s="17" t="s">
        <v>85</v>
      </c>
    </row>
    <row r="341" spans="2:65" s="12" customFormat="1">
      <c r="B341" s="170"/>
      <c r="D341" s="166" t="s">
        <v>148</v>
      </c>
      <c r="E341" s="171" t="s">
        <v>1</v>
      </c>
      <c r="F341" s="172" t="s">
        <v>335</v>
      </c>
      <c r="H341" s="171" t="s">
        <v>1</v>
      </c>
      <c r="I341" s="173"/>
      <c r="L341" s="170"/>
      <c r="M341" s="174"/>
      <c r="T341" s="175"/>
      <c r="AT341" s="171" t="s">
        <v>148</v>
      </c>
      <c r="AU341" s="171" t="s">
        <v>85</v>
      </c>
      <c r="AV341" s="12" t="s">
        <v>83</v>
      </c>
      <c r="AW341" s="12" t="s">
        <v>32</v>
      </c>
      <c r="AX341" s="12" t="s">
        <v>76</v>
      </c>
      <c r="AY341" s="171" t="s">
        <v>135</v>
      </c>
    </row>
    <row r="342" spans="2:65" s="13" customFormat="1">
      <c r="B342" s="176"/>
      <c r="D342" s="166" t="s">
        <v>148</v>
      </c>
      <c r="E342" s="177" t="s">
        <v>1</v>
      </c>
      <c r="F342" s="178" t="s">
        <v>275</v>
      </c>
      <c r="H342" s="179">
        <v>36.072000000000003</v>
      </c>
      <c r="I342" s="180"/>
      <c r="L342" s="176"/>
      <c r="M342" s="181"/>
      <c r="T342" s="182"/>
      <c r="AT342" s="177" t="s">
        <v>148</v>
      </c>
      <c r="AU342" s="177" t="s">
        <v>85</v>
      </c>
      <c r="AV342" s="13" t="s">
        <v>85</v>
      </c>
      <c r="AW342" s="13" t="s">
        <v>32</v>
      </c>
      <c r="AX342" s="13" t="s">
        <v>76</v>
      </c>
      <c r="AY342" s="177" t="s">
        <v>135</v>
      </c>
    </row>
    <row r="343" spans="2:65" s="14" customFormat="1">
      <c r="B343" s="183"/>
      <c r="D343" s="166" t="s">
        <v>148</v>
      </c>
      <c r="E343" s="184" t="s">
        <v>1</v>
      </c>
      <c r="F343" s="185" t="s">
        <v>152</v>
      </c>
      <c r="H343" s="186">
        <v>36.072000000000003</v>
      </c>
      <c r="I343" s="187"/>
      <c r="L343" s="183"/>
      <c r="M343" s="188"/>
      <c r="T343" s="189"/>
      <c r="AT343" s="184" t="s">
        <v>148</v>
      </c>
      <c r="AU343" s="184" t="s">
        <v>85</v>
      </c>
      <c r="AV343" s="14" t="s">
        <v>153</v>
      </c>
      <c r="AW343" s="14" t="s">
        <v>32</v>
      </c>
      <c r="AX343" s="14" t="s">
        <v>76</v>
      </c>
      <c r="AY343" s="184" t="s">
        <v>135</v>
      </c>
    </row>
    <row r="344" spans="2:65" s="15" customFormat="1">
      <c r="B344" s="190"/>
      <c r="D344" s="166" t="s">
        <v>148</v>
      </c>
      <c r="E344" s="191" t="s">
        <v>1</v>
      </c>
      <c r="F344" s="192" t="s">
        <v>154</v>
      </c>
      <c r="H344" s="193">
        <v>36.072000000000003</v>
      </c>
      <c r="I344" s="194"/>
      <c r="L344" s="190"/>
      <c r="M344" s="195"/>
      <c r="T344" s="196"/>
      <c r="AT344" s="191" t="s">
        <v>148</v>
      </c>
      <c r="AU344" s="191" t="s">
        <v>85</v>
      </c>
      <c r="AV344" s="15" t="s">
        <v>142</v>
      </c>
      <c r="AW344" s="15" t="s">
        <v>32</v>
      </c>
      <c r="AX344" s="15" t="s">
        <v>83</v>
      </c>
      <c r="AY344" s="191" t="s">
        <v>135</v>
      </c>
    </row>
    <row r="345" spans="2:65" s="1" customFormat="1" ht="16.5" customHeight="1">
      <c r="B345" s="152"/>
      <c r="C345" s="153" t="s">
        <v>336</v>
      </c>
      <c r="D345" s="153" t="s">
        <v>137</v>
      </c>
      <c r="E345" s="154" t="s">
        <v>337</v>
      </c>
      <c r="F345" s="155" t="s">
        <v>338</v>
      </c>
      <c r="G345" s="156" t="s">
        <v>209</v>
      </c>
      <c r="H345" s="157">
        <v>17.600000000000001</v>
      </c>
      <c r="I345" s="158"/>
      <c r="J345" s="159">
        <f>ROUND(I345*H345,2)</f>
        <v>0</v>
      </c>
      <c r="K345" s="155" t="s">
        <v>305</v>
      </c>
      <c r="L345" s="32"/>
      <c r="M345" s="160" t="s">
        <v>1</v>
      </c>
      <c r="N345" s="161" t="s">
        <v>41</v>
      </c>
      <c r="P345" s="162">
        <f>O345*H345</f>
        <v>0</v>
      </c>
      <c r="Q345" s="162">
        <v>0</v>
      </c>
      <c r="R345" s="162">
        <f>Q345*H345</f>
        <v>0</v>
      </c>
      <c r="S345" s="162">
        <v>0</v>
      </c>
      <c r="T345" s="163">
        <f>S345*H345</f>
        <v>0</v>
      </c>
      <c r="AR345" s="164" t="s">
        <v>142</v>
      </c>
      <c r="AT345" s="164" t="s">
        <v>137</v>
      </c>
      <c r="AU345" s="164" t="s">
        <v>85</v>
      </c>
      <c r="AY345" s="17" t="s">
        <v>135</v>
      </c>
      <c r="BE345" s="165">
        <f>IF(N345="základní",J345,0)</f>
        <v>0</v>
      </c>
      <c r="BF345" s="165">
        <f>IF(N345="snížená",J345,0)</f>
        <v>0</v>
      </c>
      <c r="BG345" s="165">
        <f>IF(N345="zákl. přenesená",J345,0)</f>
        <v>0</v>
      </c>
      <c r="BH345" s="165">
        <f>IF(N345="sníž. přenesená",J345,0)</f>
        <v>0</v>
      </c>
      <c r="BI345" s="165">
        <f>IF(N345="nulová",J345,0)</f>
        <v>0</v>
      </c>
      <c r="BJ345" s="17" t="s">
        <v>83</v>
      </c>
      <c r="BK345" s="165">
        <f>ROUND(I345*H345,2)</f>
        <v>0</v>
      </c>
      <c r="BL345" s="17" t="s">
        <v>142</v>
      </c>
      <c r="BM345" s="164" t="s">
        <v>339</v>
      </c>
    </row>
    <row r="346" spans="2:65" s="1" customFormat="1" ht="48.75">
      <c r="B346" s="32"/>
      <c r="D346" s="166" t="s">
        <v>307</v>
      </c>
      <c r="F346" s="169" t="s">
        <v>322</v>
      </c>
      <c r="I346" s="95"/>
      <c r="L346" s="32"/>
      <c r="M346" s="168"/>
      <c r="T346" s="55"/>
      <c r="AT346" s="17" t="s">
        <v>307</v>
      </c>
      <c r="AU346" s="17" t="s">
        <v>85</v>
      </c>
    </row>
    <row r="347" spans="2:65" s="12" customFormat="1">
      <c r="B347" s="170"/>
      <c r="D347" s="166" t="s">
        <v>148</v>
      </c>
      <c r="E347" s="171" t="s">
        <v>1</v>
      </c>
      <c r="F347" s="172" t="s">
        <v>338</v>
      </c>
      <c r="H347" s="171" t="s">
        <v>1</v>
      </c>
      <c r="I347" s="173"/>
      <c r="L347" s="170"/>
      <c r="M347" s="174"/>
      <c r="T347" s="175"/>
      <c r="AT347" s="171" t="s">
        <v>148</v>
      </c>
      <c r="AU347" s="171" t="s">
        <v>85</v>
      </c>
      <c r="AV347" s="12" t="s">
        <v>83</v>
      </c>
      <c r="AW347" s="12" t="s">
        <v>32</v>
      </c>
      <c r="AX347" s="12" t="s">
        <v>76</v>
      </c>
      <c r="AY347" s="171" t="s">
        <v>135</v>
      </c>
    </row>
    <row r="348" spans="2:65" s="12" customFormat="1">
      <c r="B348" s="170"/>
      <c r="D348" s="166" t="s">
        <v>148</v>
      </c>
      <c r="E348" s="171" t="s">
        <v>1</v>
      </c>
      <c r="F348" s="172" t="s">
        <v>150</v>
      </c>
      <c r="H348" s="171" t="s">
        <v>1</v>
      </c>
      <c r="I348" s="173"/>
      <c r="L348" s="170"/>
      <c r="M348" s="174"/>
      <c r="T348" s="175"/>
      <c r="AT348" s="171" t="s">
        <v>148</v>
      </c>
      <c r="AU348" s="171" t="s">
        <v>85</v>
      </c>
      <c r="AV348" s="12" t="s">
        <v>83</v>
      </c>
      <c r="AW348" s="12" t="s">
        <v>32</v>
      </c>
      <c r="AX348" s="12" t="s">
        <v>76</v>
      </c>
      <c r="AY348" s="171" t="s">
        <v>135</v>
      </c>
    </row>
    <row r="349" spans="2:65" s="13" customFormat="1">
      <c r="B349" s="176"/>
      <c r="D349" s="166" t="s">
        <v>148</v>
      </c>
      <c r="E349" s="177" t="s">
        <v>1</v>
      </c>
      <c r="F349" s="178" t="s">
        <v>340</v>
      </c>
      <c r="H349" s="179">
        <v>17.600000000000001</v>
      </c>
      <c r="I349" s="180"/>
      <c r="L349" s="176"/>
      <c r="M349" s="181"/>
      <c r="T349" s="182"/>
      <c r="AT349" s="177" t="s">
        <v>148</v>
      </c>
      <c r="AU349" s="177" t="s">
        <v>85</v>
      </c>
      <c r="AV349" s="13" t="s">
        <v>85</v>
      </c>
      <c r="AW349" s="13" t="s">
        <v>32</v>
      </c>
      <c r="AX349" s="13" t="s">
        <v>76</v>
      </c>
      <c r="AY349" s="177" t="s">
        <v>135</v>
      </c>
    </row>
    <row r="350" spans="2:65" s="14" customFormat="1">
      <c r="B350" s="183"/>
      <c r="D350" s="166" t="s">
        <v>148</v>
      </c>
      <c r="E350" s="184" t="s">
        <v>1</v>
      </c>
      <c r="F350" s="185" t="s">
        <v>152</v>
      </c>
      <c r="H350" s="186">
        <v>17.600000000000001</v>
      </c>
      <c r="I350" s="187"/>
      <c r="L350" s="183"/>
      <c r="M350" s="188"/>
      <c r="T350" s="189"/>
      <c r="AT350" s="184" t="s">
        <v>148</v>
      </c>
      <c r="AU350" s="184" t="s">
        <v>85</v>
      </c>
      <c r="AV350" s="14" t="s">
        <v>153</v>
      </c>
      <c r="AW350" s="14" t="s">
        <v>32</v>
      </c>
      <c r="AX350" s="14" t="s">
        <v>76</v>
      </c>
      <c r="AY350" s="184" t="s">
        <v>135</v>
      </c>
    </row>
    <row r="351" spans="2:65" s="15" customFormat="1">
      <c r="B351" s="190"/>
      <c r="D351" s="166" t="s">
        <v>148</v>
      </c>
      <c r="E351" s="191" t="s">
        <v>1</v>
      </c>
      <c r="F351" s="192" t="s">
        <v>154</v>
      </c>
      <c r="H351" s="193">
        <v>17.600000000000001</v>
      </c>
      <c r="I351" s="194"/>
      <c r="L351" s="190"/>
      <c r="M351" s="195"/>
      <c r="T351" s="196"/>
      <c r="AT351" s="191" t="s">
        <v>148</v>
      </c>
      <c r="AU351" s="191" t="s">
        <v>85</v>
      </c>
      <c r="AV351" s="15" t="s">
        <v>142</v>
      </c>
      <c r="AW351" s="15" t="s">
        <v>32</v>
      </c>
      <c r="AX351" s="15" t="s">
        <v>83</v>
      </c>
      <c r="AY351" s="191" t="s">
        <v>135</v>
      </c>
    </row>
    <row r="352" spans="2:65" s="1" customFormat="1" ht="16.5" customHeight="1">
      <c r="B352" s="152"/>
      <c r="C352" s="153" t="s">
        <v>341</v>
      </c>
      <c r="D352" s="153" t="s">
        <v>137</v>
      </c>
      <c r="E352" s="154" t="s">
        <v>342</v>
      </c>
      <c r="F352" s="155" t="s">
        <v>343</v>
      </c>
      <c r="G352" s="156" t="s">
        <v>225</v>
      </c>
      <c r="H352" s="157">
        <v>22</v>
      </c>
      <c r="I352" s="158"/>
      <c r="J352" s="159">
        <f>ROUND(I352*H352,2)</f>
        <v>0</v>
      </c>
      <c r="K352" s="155" t="s">
        <v>305</v>
      </c>
      <c r="L352" s="32"/>
      <c r="M352" s="160" t="s">
        <v>1</v>
      </c>
      <c r="N352" s="161" t="s">
        <v>41</v>
      </c>
      <c r="P352" s="162">
        <f>O352*H352</f>
        <v>0</v>
      </c>
      <c r="Q352" s="162">
        <v>0</v>
      </c>
      <c r="R352" s="162">
        <f>Q352*H352</f>
        <v>0</v>
      </c>
      <c r="S352" s="162">
        <v>0</v>
      </c>
      <c r="T352" s="163">
        <f>S352*H352</f>
        <v>0</v>
      </c>
      <c r="AR352" s="164" t="s">
        <v>142</v>
      </c>
      <c r="AT352" s="164" t="s">
        <v>137</v>
      </c>
      <c r="AU352" s="164" t="s">
        <v>85</v>
      </c>
      <c r="AY352" s="17" t="s">
        <v>135</v>
      </c>
      <c r="BE352" s="165">
        <f>IF(N352="základní",J352,0)</f>
        <v>0</v>
      </c>
      <c r="BF352" s="165">
        <f>IF(N352="snížená",J352,0)</f>
        <v>0</v>
      </c>
      <c r="BG352" s="165">
        <f>IF(N352="zákl. přenesená",J352,0)</f>
        <v>0</v>
      </c>
      <c r="BH352" s="165">
        <f>IF(N352="sníž. přenesená",J352,0)</f>
        <v>0</v>
      </c>
      <c r="BI352" s="165">
        <f>IF(N352="nulová",J352,0)</f>
        <v>0</v>
      </c>
      <c r="BJ352" s="17" t="s">
        <v>83</v>
      </c>
      <c r="BK352" s="165">
        <f>ROUND(I352*H352,2)</f>
        <v>0</v>
      </c>
      <c r="BL352" s="17" t="s">
        <v>142</v>
      </c>
      <c r="BM352" s="164" t="s">
        <v>344</v>
      </c>
    </row>
    <row r="353" spans="2:65" s="12" customFormat="1">
      <c r="B353" s="170"/>
      <c r="D353" s="166" t="s">
        <v>148</v>
      </c>
      <c r="E353" s="171" t="s">
        <v>1</v>
      </c>
      <c r="F353" s="172" t="s">
        <v>345</v>
      </c>
      <c r="H353" s="171" t="s">
        <v>1</v>
      </c>
      <c r="I353" s="173"/>
      <c r="L353" s="170"/>
      <c r="M353" s="174"/>
      <c r="T353" s="175"/>
      <c r="AT353" s="171" t="s">
        <v>148</v>
      </c>
      <c r="AU353" s="171" t="s">
        <v>85</v>
      </c>
      <c r="AV353" s="12" t="s">
        <v>83</v>
      </c>
      <c r="AW353" s="12" t="s">
        <v>32</v>
      </c>
      <c r="AX353" s="12" t="s">
        <v>76</v>
      </c>
      <c r="AY353" s="171" t="s">
        <v>135</v>
      </c>
    </row>
    <row r="354" spans="2:65" s="12" customFormat="1">
      <c r="B354" s="170"/>
      <c r="D354" s="166" t="s">
        <v>148</v>
      </c>
      <c r="E354" s="171" t="s">
        <v>1</v>
      </c>
      <c r="F354" s="172" t="s">
        <v>150</v>
      </c>
      <c r="H354" s="171" t="s">
        <v>1</v>
      </c>
      <c r="I354" s="173"/>
      <c r="L354" s="170"/>
      <c r="M354" s="174"/>
      <c r="T354" s="175"/>
      <c r="AT354" s="171" t="s">
        <v>148</v>
      </c>
      <c r="AU354" s="171" t="s">
        <v>85</v>
      </c>
      <c r="AV354" s="12" t="s">
        <v>83</v>
      </c>
      <c r="AW354" s="12" t="s">
        <v>32</v>
      </c>
      <c r="AX354" s="12" t="s">
        <v>76</v>
      </c>
      <c r="AY354" s="171" t="s">
        <v>135</v>
      </c>
    </row>
    <row r="355" spans="2:65" s="13" customFormat="1">
      <c r="B355" s="176"/>
      <c r="D355" s="166" t="s">
        <v>148</v>
      </c>
      <c r="E355" s="177" t="s">
        <v>1</v>
      </c>
      <c r="F355" s="178" t="s">
        <v>229</v>
      </c>
      <c r="H355" s="179">
        <v>22</v>
      </c>
      <c r="I355" s="180"/>
      <c r="L355" s="176"/>
      <c r="M355" s="181"/>
      <c r="T355" s="182"/>
      <c r="AT355" s="177" t="s">
        <v>148</v>
      </c>
      <c r="AU355" s="177" t="s">
        <v>85</v>
      </c>
      <c r="AV355" s="13" t="s">
        <v>85</v>
      </c>
      <c r="AW355" s="13" t="s">
        <v>32</v>
      </c>
      <c r="AX355" s="13" t="s">
        <v>76</v>
      </c>
      <c r="AY355" s="177" t="s">
        <v>135</v>
      </c>
    </row>
    <row r="356" spans="2:65" s="14" customFormat="1">
      <c r="B356" s="183"/>
      <c r="D356" s="166" t="s">
        <v>148</v>
      </c>
      <c r="E356" s="184" t="s">
        <v>1</v>
      </c>
      <c r="F356" s="185" t="s">
        <v>152</v>
      </c>
      <c r="H356" s="186">
        <v>22</v>
      </c>
      <c r="I356" s="187"/>
      <c r="L356" s="183"/>
      <c r="M356" s="188"/>
      <c r="T356" s="189"/>
      <c r="AT356" s="184" t="s">
        <v>148</v>
      </c>
      <c r="AU356" s="184" t="s">
        <v>85</v>
      </c>
      <c r="AV356" s="14" t="s">
        <v>153</v>
      </c>
      <c r="AW356" s="14" t="s">
        <v>32</v>
      </c>
      <c r="AX356" s="14" t="s">
        <v>76</v>
      </c>
      <c r="AY356" s="184" t="s">
        <v>135</v>
      </c>
    </row>
    <row r="357" spans="2:65" s="15" customFormat="1">
      <c r="B357" s="190"/>
      <c r="D357" s="166" t="s">
        <v>148</v>
      </c>
      <c r="E357" s="191" t="s">
        <v>1</v>
      </c>
      <c r="F357" s="192" t="s">
        <v>154</v>
      </c>
      <c r="H357" s="193">
        <v>22</v>
      </c>
      <c r="I357" s="194"/>
      <c r="L357" s="190"/>
      <c r="M357" s="195"/>
      <c r="T357" s="196"/>
      <c r="AT357" s="191" t="s">
        <v>148</v>
      </c>
      <c r="AU357" s="191" t="s">
        <v>85</v>
      </c>
      <c r="AV357" s="15" t="s">
        <v>142</v>
      </c>
      <c r="AW357" s="15" t="s">
        <v>32</v>
      </c>
      <c r="AX357" s="15" t="s">
        <v>83</v>
      </c>
      <c r="AY357" s="191" t="s">
        <v>135</v>
      </c>
    </row>
    <row r="358" spans="2:65" s="1" customFormat="1" ht="16.5" customHeight="1">
      <c r="B358" s="152"/>
      <c r="C358" s="153" t="s">
        <v>346</v>
      </c>
      <c r="D358" s="153" t="s">
        <v>137</v>
      </c>
      <c r="E358" s="154" t="s">
        <v>347</v>
      </c>
      <c r="F358" s="155" t="s">
        <v>348</v>
      </c>
      <c r="G358" s="156" t="s">
        <v>225</v>
      </c>
      <c r="H358" s="157">
        <v>22</v>
      </c>
      <c r="I358" s="158"/>
      <c r="J358" s="159">
        <f>ROUND(I358*H358,2)</f>
        <v>0</v>
      </c>
      <c r="K358" s="155" t="s">
        <v>305</v>
      </c>
      <c r="L358" s="32"/>
      <c r="M358" s="160" t="s">
        <v>1</v>
      </c>
      <c r="N358" s="161" t="s">
        <v>41</v>
      </c>
      <c r="P358" s="162">
        <f>O358*H358</f>
        <v>0</v>
      </c>
      <c r="Q358" s="162">
        <v>0</v>
      </c>
      <c r="R358" s="162">
        <f>Q358*H358</f>
        <v>0</v>
      </c>
      <c r="S358" s="162">
        <v>0</v>
      </c>
      <c r="T358" s="163">
        <f>S358*H358</f>
        <v>0</v>
      </c>
      <c r="AR358" s="164" t="s">
        <v>142</v>
      </c>
      <c r="AT358" s="164" t="s">
        <v>137</v>
      </c>
      <c r="AU358" s="164" t="s">
        <v>85</v>
      </c>
      <c r="AY358" s="17" t="s">
        <v>135</v>
      </c>
      <c r="BE358" s="165">
        <f>IF(N358="základní",J358,0)</f>
        <v>0</v>
      </c>
      <c r="BF358" s="165">
        <f>IF(N358="snížená",J358,0)</f>
        <v>0</v>
      </c>
      <c r="BG358" s="165">
        <f>IF(N358="zákl. přenesená",J358,0)</f>
        <v>0</v>
      </c>
      <c r="BH358" s="165">
        <f>IF(N358="sníž. přenesená",J358,0)</f>
        <v>0</v>
      </c>
      <c r="BI358" s="165">
        <f>IF(N358="nulová",J358,0)</f>
        <v>0</v>
      </c>
      <c r="BJ358" s="17" t="s">
        <v>83</v>
      </c>
      <c r="BK358" s="165">
        <f>ROUND(I358*H358,2)</f>
        <v>0</v>
      </c>
      <c r="BL358" s="17" t="s">
        <v>142</v>
      </c>
      <c r="BM358" s="164" t="s">
        <v>349</v>
      </c>
    </row>
    <row r="359" spans="2:65" s="12" customFormat="1">
      <c r="B359" s="170"/>
      <c r="D359" s="166" t="s">
        <v>148</v>
      </c>
      <c r="E359" s="171" t="s">
        <v>1</v>
      </c>
      <c r="F359" s="172" t="s">
        <v>350</v>
      </c>
      <c r="H359" s="171" t="s">
        <v>1</v>
      </c>
      <c r="I359" s="173"/>
      <c r="L359" s="170"/>
      <c r="M359" s="174"/>
      <c r="T359" s="175"/>
      <c r="AT359" s="171" t="s">
        <v>148</v>
      </c>
      <c r="AU359" s="171" t="s">
        <v>85</v>
      </c>
      <c r="AV359" s="12" t="s">
        <v>83</v>
      </c>
      <c r="AW359" s="12" t="s">
        <v>32</v>
      </c>
      <c r="AX359" s="12" t="s">
        <v>76</v>
      </c>
      <c r="AY359" s="171" t="s">
        <v>135</v>
      </c>
    </row>
    <row r="360" spans="2:65" s="12" customFormat="1">
      <c r="B360" s="170"/>
      <c r="D360" s="166" t="s">
        <v>148</v>
      </c>
      <c r="E360" s="171" t="s">
        <v>1</v>
      </c>
      <c r="F360" s="172" t="s">
        <v>150</v>
      </c>
      <c r="H360" s="171" t="s">
        <v>1</v>
      </c>
      <c r="I360" s="173"/>
      <c r="L360" s="170"/>
      <c r="M360" s="174"/>
      <c r="T360" s="175"/>
      <c r="AT360" s="171" t="s">
        <v>148</v>
      </c>
      <c r="AU360" s="171" t="s">
        <v>85</v>
      </c>
      <c r="AV360" s="12" t="s">
        <v>83</v>
      </c>
      <c r="AW360" s="12" t="s">
        <v>32</v>
      </c>
      <c r="AX360" s="12" t="s">
        <v>76</v>
      </c>
      <c r="AY360" s="171" t="s">
        <v>135</v>
      </c>
    </row>
    <row r="361" spans="2:65" s="13" customFormat="1">
      <c r="B361" s="176"/>
      <c r="D361" s="166" t="s">
        <v>148</v>
      </c>
      <c r="E361" s="177" t="s">
        <v>1</v>
      </c>
      <c r="F361" s="178" t="s">
        <v>229</v>
      </c>
      <c r="H361" s="179">
        <v>22</v>
      </c>
      <c r="I361" s="180"/>
      <c r="L361" s="176"/>
      <c r="M361" s="181"/>
      <c r="T361" s="182"/>
      <c r="AT361" s="177" t="s">
        <v>148</v>
      </c>
      <c r="AU361" s="177" t="s">
        <v>85</v>
      </c>
      <c r="AV361" s="13" t="s">
        <v>85</v>
      </c>
      <c r="AW361" s="13" t="s">
        <v>32</v>
      </c>
      <c r="AX361" s="13" t="s">
        <v>76</v>
      </c>
      <c r="AY361" s="177" t="s">
        <v>135</v>
      </c>
    </row>
    <row r="362" spans="2:65" s="14" customFormat="1">
      <c r="B362" s="183"/>
      <c r="D362" s="166" t="s">
        <v>148</v>
      </c>
      <c r="E362" s="184" t="s">
        <v>1</v>
      </c>
      <c r="F362" s="185" t="s">
        <v>152</v>
      </c>
      <c r="H362" s="186">
        <v>22</v>
      </c>
      <c r="I362" s="187"/>
      <c r="L362" s="183"/>
      <c r="M362" s="188"/>
      <c r="T362" s="189"/>
      <c r="AT362" s="184" t="s">
        <v>148</v>
      </c>
      <c r="AU362" s="184" t="s">
        <v>85</v>
      </c>
      <c r="AV362" s="14" t="s">
        <v>153</v>
      </c>
      <c r="AW362" s="14" t="s">
        <v>32</v>
      </c>
      <c r="AX362" s="14" t="s">
        <v>76</v>
      </c>
      <c r="AY362" s="184" t="s">
        <v>135</v>
      </c>
    </row>
    <row r="363" spans="2:65" s="15" customFormat="1">
      <c r="B363" s="190"/>
      <c r="D363" s="166" t="s">
        <v>148</v>
      </c>
      <c r="E363" s="191" t="s">
        <v>1</v>
      </c>
      <c r="F363" s="192" t="s">
        <v>154</v>
      </c>
      <c r="H363" s="193">
        <v>22</v>
      </c>
      <c r="I363" s="194"/>
      <c r="L363" s="190"/>
      <c r="M363" s="195"/>
      <c r="T363" s="196"/>
      <c r="AT363" s="191" t="s">
        <v>148</v>
      </c>
      <c r="AU363" s="191" t="s">
        <v>85</v>
      </c>
      <c r="AV363" s="15" t="s">
        <v>142</v>
      </c>
      <c r="AW363" s="15" t="s">
        <v>32</v>
      </c>
      <c r="AX363" s="15" t="s">
        <v>83</v>
      </c>
      <c r="AY363" s="191" t="s">
        <v>135</v>
      </c>
    </row>
    <row r="364" spans="2:65" s="1" customFormat="1" ht="16.5" customHeight="1">
      <c r="B364" s="152"/>
      <c r="C364" s="153" t="s">
        <v>351</v>
      </c>
      <c r="D364" s="153" t="s">
        <v>137</v>
      </c>
      <c r="E364" s="154" t="s">
        <v>352</v>
      </c>
      <c r="F364" s="155" t="s">
        <v>353</v>
      </c>
      <c r="G364" s="156" t="s">
        <v>304</v>
      </c>
      <c r="H364" s="157">
        <v>5</v>
      </c>
      <c r="I364" s="158"/>
      <c r="J364" s="159">
        <f>ROUND(I364*H364,2)</f>
        <v>0</v>
      </c>
      <c r="K364" s="155" t="s">
        <v>305</v>
      </c>
      <c r="L364" s="32"/>
      <c r="M364" s="160" t="s">
        <v>1</v>
      </c>
      <c r="N364" s="161" t="s">
        <v>41</v>
      </c>
      <c r="P364" s="162">
        <f>O364*H364</f>
        <v>0</v>
      </c>
      <c r="Q364" s="162">
        <v>0</v>
      </c>
      <c r="R364" s="162">
        <f>Q364*H364</f>
        <v>0</v>
      </c>
      <c r="S364" s="162">
        <v>0</v>
      </c>
      <c r="T364" s="163">
        <f>S364*H364</f>
        <v>0</v>
      </c>
      <c r="AR364" s="164" t="s">
        <v>142</v>
      </c>
      <c r="AT364" s="164" t="s">
        <v>137</v>
      </c>
      <c r="AU364" s="164" t="s">
        <v>85</v>
      </c>
      <c r="AY364" s="17" t="s">
        <v>135</v>
      </c>
      <c r="BE364" s="165">
        <f>IF(N364="základní",J364,0)</f>
        <v>0</v>
      </c>
      <c r="BF364" s="165">
        <f>IF(N364="snížená",J364,0)</f>
        <v>0</v>
      </c>
      <c r="BG364" s="165">
        <f>IF(N364="zákl. přenesená",J364,0)</f>
        <v>0</v>
      </c>
      <c r="BH364" s="165">
        <f>IF(N364="sníž. přenesená",J364,0)</f>
        <v>0</v>
      </c>
      <c r="BI364" s="165">
        <f>IF(N364="nulová",J364,0)</f>
        <v>0</v>
      </c>
      <c r="BJ364" s="17" t="s">
        <v>83</v>
      </c>
      <c r="BK364" s="165">
        <f>ROUND(I364*H364,2)</f>
        <v>0</v>
      </c>
      <c r="BL364" s="17" t="s">
        <v>142</v>
      </c>
      <c r="BM364" s="164" t="s">
        <v>354</v>
      </c>
    </row>
    <row r="365" spans="2:65" s="12" customFormat="1">
      <c r="B365" s="170"/>
      <c r="D365" s="166" t="s">
        <v>148</v>
      </c>
      <c r="E365" s="171" t="s">
        <v>1</v>
      </c>
      <c r="F365" s="172" t="s">
        <v>353</v>
      </c>
      <c r="H365" s="171" t="s">
        <v>1</v>
      </c>
      <c r="I365" s="173"/>
      <c r="L365" s="170"/>
      <c r="M365" s="174"/>
      <c r="T365" s="175"/>
      <c r="AT365" s="171" t="s">
        <v>148</v>
      </c>
      <c r="AU365" s="171" t="s">
        <v>85</v>
      </c>
      <c r="AV365" s="12" t="s">
        <v>83</v>
      </c>
      <c r="AW365" s="12" t="s">
        <v>32</v>
      </c>
      <c r="AX365" s="12" t="s">
        <v>76</v>
      </c>
      <c r="AY365" s="171" t="s">
        <v>135</v>
      </c>
    </row>
    <row r="366" spans="2:65" s="13" customFormat="1">
      <c r="B366" s="176"/>
      <c r="D366" s="166" t="s">
        <v>148</v>
      </c>
      <c r="E366" s="177" t="s">
        <v>1</v>
      </c>
      <c r="F366" s="178" t="s">
        <v>173</v>
      </c>
      <c r="H366" s="179">
        <v>5</v>
      </c>
      <c r="I366" s="180"/>
      <c r="L366" s="176"/>
      <c r="M366" s="181"/>
      <c r="T366" s="182"/>
      <c r="AT366" s="177" t="s">
        <v>148</v>
      </c>
      <c r="AU366" s="177" t="s">
        <v>85</v>
      </c>
      <c r="AV366" s="13" t="s">
        <v>85</v>
      </c>
      <c r="AW366" s="13" t="s">
        <v>32</v>
      </c>
      <c r="AX366" s="13" t="s">
        <v>76</v>
      </c>
      <c r="AY366" s="177" t="s">
        <v>135</v>
      </c>
    </row>
    <row r="367" spans="2:65" s="14" customFormat="1">
      <c r="B367" s="183"/>
      <c r="D367" s="166" t="s">
        <v>148</v>
      </c>
      <c r="E367" s="184" t="s">
        <v>1</v>
      </c>
      <c r="F367" s="185" t="s">
        <v>152</v>
      </c>
      <c r="H367" s="186">
        <v>5</v>
      </c>
      <c r="I367" s="187"/>
      <c r="L367" s="183"/>
      <c r="M367" s="188"/>
      <c r="T367" s="189"/>
      <c r="AT367" s="184" t="s">
        <v>148</v>
      </c>
      <c r="AU367" s="184" t="s">
        <v>85</v>
      </c>
      <c r="AV367" s="14" t="s">
        <v>153</v>
      </c>
      <c r="AW367" s="14" t="s">
        <v>32</v>
      </c>
      <c r="AX367" s="14" t="s">
        <v>76</v>
      </c>
      <c r="AY367" s="184" t="s">
        <v>135</v>
      </c>
    </row>
    <row r="368" spans="2:65" s="15" customFormat="1">
      <c r="B368" s="190"/>
      <c r="D368" s="166" t="s">
        <v>148</v>
      </c>
      <c r="E368" s="191" t="s">
        <v>1</v>
      </c>
      <c r="F368" s="192" t="s">
        <v>154</v>
      </c>
      <c r="H368" s="193">
        <v>5</v>
      </c>
      <c r="I368" s="194"/>
      <c r="L368" s="190"/>
      <c r="M368" s="195"/>
      <c r="T368" s="196"/>
      <c r="AT368" s="191" t="s">
        <v>148</v>
      </c>
      <c r="AU368" s="191" t="s">
        <v>85</v>
      </c>
      <c r="AV368" s="15" t="s">
        <v>142</v>
      </c>
      <c r="AW368" s="15" t="s">
        <v>32</v>
      </c>
      <c r="AX368" s="15" t="s">
        <v>83</v>
      </c>
      <c r="AY368" s="191" t="s">
        <v>135</v>
      </c>
    </row>
    <row r="369" spans="2:65" s="11" customFormat="1" ht="22.9" customHeight="1">
      <c r="B369" s="140"/>
      <c r="D369" s="141" t="s">
        <v>75</v>
      </c>
      <c r="E369" s="150" t="s">
        <v>199</v>
      </c>
      <c r="F369" s="150" t="s">
        <v>355</v>
      </c>
      <c r="I369" s="143"/>
      <c r="J369" s="151">
        <f>BK369</f>
        <v>0</v>
      </c>
      <c r="L369" s="140"/>
      <c r="M369" s="145"/>
      <c r="P369" s="146">
        <f>SUM(P370:P497)</f>
        <v>0</v>
      </c>
      <c r="R369" s="146">
        <f>SUM(R370:R497)</f>
        <v>4.9342154000000003</v>
      </c>
      <c r="T369" s="147">
        <f>SUM(T370:T497)</f>
        <v>27.603352000000005</v>
      </c>
      <c r="AR369" s="141" t="s">
        <v>83</v>
      </c>
      <c r="AT369" s="148" t="s">
        <v>75</v>
      </c>
      <c r="AU369" s="148" t="s">
        <v>83</v>
      </c>
      <c r="AY369" s="141" t="s">
        <v>135</v>
      </c>
      <c r="BK369" s="149">
        <f>SUM(BK370:BK497)</f>
        <v>0</v>
      </c>
    </row>
    <row r="370" spans="2:65" s="1" customFormat="1" ht="21.75" customHeight="1">
      <c r="B370" s="152"/>
      <c r="C370" s="153" t="s">
        <v>356</v>
      </c>
      <c r="D370" s="153" t="s">
        <v>137</v>
      </c>
      <c r="E370" s="154" t="s">
        <v>357</v>
      </c>
      <c r="F370" s="155" t="s">
        <v>358</v>
      </c>
      <c r="G370" s="156" t="s">
        <v>209</v>
      </c>
      <c r="H370" s="157">
        <v>309.20999999999998</v>
      </c>
      <c r="I370" s="158"/>
      <c r="J370" s="159">
        <f>ROUND(I370*H370,2)</f>
        <v>0</v>
      </c>
      <c r="K370" s="155" t="s">
        <v>141</v>
      </c>
      <c r="L370" s="32"/>
      <c r="M370" s="160" t="s">
        <v>1</v>
      </c>
      <c r="N370" s="161" t="s">
        <v>41</v>
      </c>
      <c r="P370" s="162">
        <f>O370*H370</f>
        <v>0</v>
      </c>
      <c r="Q370" s="162">
        <v>0</v>
      </c>
      <c r="R370" s="162">
        <f>Q370*H370</f>
        <v>0</v>
      </c>
      <c r="S370" s="162">
        <v>0</v>
      </c>
      <c r="T370" s="163">
        <f>S370*H370</f>
        <v>0</v>
      </c>
      <c r="AR370" s="164" t="s">
        <v>142</v>
      </c>
      <c r="AT370" s="164" t="s">
        <v>137</v>
      </c>
      <c r="AU370" s="164" t="s">
        <v>85</v>
      </c>
      <c r="AY370" s="17" t="s">
        <v>135</v>
      </c>
      <c r="BE370" s="165">
        <f>IF(N370="základní",J370,0)</f>
        <v>0</v>
      </c>
      <c r="BF370" s="165">
        <f>IF(N370="snížená",J370,0)</f>
        <v>0</v>
      </c>
      <c r="BG370" s="165">
        <f>IF(N370="zákl. přenesená",J370,0)</f>
        <v>0</v>
      </c>
      <c r="BH370" s="165">
        <f>IF(N370="sníž. přenesená",J370,0)</f>
        <v>0</v>
      </c>
      <c r="BI370" s="165">
        <f>IF(N370="nulová",J370,0)</f>
        <v>0</v>
      </c>
      <c r="BJ370" s="17" t="s">
        <v>83</v>
      </c>
      <c r="BK370" s="165">
        <f>ROUND(I370*H370,2)</f>
        <v>0</v>
      </c>
      <c r="BL370" s="17" t="s">
        <v>142</v>
      </c>
      <c r="BM370" s="164" t="s">
        <v>359</v>
      </c>
    </row>
    <row r="371" spans="2:65" s="1" customFormat="1" ht="29.25">
      <c r="B371" s="32"/>
      <c r="D371" s="166" t="s">
        <v>144</v>
      </c>
      <c r="F371" s="167" t="s">
        <v>360</v>
      </c>
      <c r="I371" s="95"/>
      <c r="L371" s="32"/>
      <c r="M371" s="168"/>
      <c r="T371" s="55"/>
      <c r="AT371" s="17" t="s">
        <v>144</v>
      </c>
      <c r="AU371" s="17" t="s">
        <v>85</v>
      </c>
    </row>
    <row r="372" spans="2:65" s="12" customFormat="1">
      <c r="B372" s="170"/>
      <c r="D372" s="166" t="s">
        <v>148</v>
      </c>
      <c r="E372" s="171" t="s">
        <v>1</v>
      </c>
      <c r="F372" s="172" t="s">
        <v>361</v>
      </c>
      <c r="H372" s="171" t="s">
        <v>1</v>
      </c>
      <c r="I372" s="173"/>
      <c r="L372" s="170"/>
      <c r="M372" s="174"/>
      <c r="T372" s="175"/>
      <c r="AT372" s="171" t="s">
        <v>148</v>
      </c>
      <c r="AU372" s="171" t="s">
        <v>85</v>
      </c>
      <c r="AV372" s="12" t="s">
        <v>83</v>
      </c>
      <c r="AW372" s="12" t="s">
        <v>32</v>
      </c>
      <c r="AX372" s="12" t="s">
        <v>76</v>
      </c>
      <c r="AY372" s="171" t="s">
        <v>135</v>
      </c>
    </row>
    <row r="373" spans="2:65" s="12" customFormat="1">
      <c r="B373" s="170"/>
      <c r="D373" s="166" t="s">
        <v>148</v>
      </c>
      <c r="E373" s="171" t="s">
        <v>1</v>
      </c>
      <c r="F373" s="172" t="s">
        <v>150</v>
      </c>
      <c r="H373" s="171" t="s">
        <v>1</v>
      </c>
      <c r="I373" s="173"/>
      <c r="L373" s="170"/>
      <c r="M373" s="174"/>
      <c r="T373" s="175"/>
      <c r="AT373" s="171" t="s">
        <v>148</v>
      </c>
      <c r="AU373" s="171" t="s">
        <v>85</v>
      </c>
      <c r="AV373" s="12" t="s">
        <v>83</v>
      </c>
      <c r="AW373" s="12" t="s">
        <v>32</v>
      </c>
      <c r="AX373" s="12" t="s">
        <v>76</v>
      </c>
      <c r="AY373" s="171" t="s">
        <v>135</v>
      </c>
    </row>
    <row r="374" spans="2:65" s="13" customFormat="1">
      <c r="B374" s="176"/>
      <c r="D374" s="166" t="s">
        <v>148</v>
      </c>
      <c r="E374" s="177" t="s">
        <v>1</v>
      </c>
      <c r="F374" s="178" t="s">
        <v>362</v>
      </c>
      <c r="H374" s="179">
        <v>309.20999999999998</v>
      </c>
      <c r="I374" s="180"/>
      <c r="L374" s="176"/>
      <c r="M374" s="181"/>
      <c r="T374" s="182"/>
      <c r="AT374" s="177" t="s">
        <v>148</v>
      </c>
      <c r="AU374" s="177" t="s">
        <v>85</v>
      </c>
      <c r="AV374" s="13" t="s">
        <v>85</v>
      </c>
      <c r="AW374" s="13" t="s">
        <v>32</v>
      </c>
      <c r="AX374" s="13" t="s">
        <v>76</v>
      </c>
      <c r="AY374" s="177" t="s">
        <v>135</v>
      </c>
    </row>
    <row r="375" spans="2:65" s="14" customFormat="1">
      <c r="B375" s="183"/>
      <c r="D375" s="166" t="s">
        <v>148</v>
      </c>
      <c r="E375" s="184" t="s">
        <v>1</v>
      </c>
      <c r="F375" s="185" t="s">
        <v>152</v>
      </c>
      <c r="H375" s="186">
        <v>309.20999999999998</v>
      </c>
      <c r="I375" s="187"/>
      <c r="L375" s="183"/>
      <c r="M375" s="188"/>
      <c r="T375" s="189"/>
      <c r="AT375" s="184" t="s">
        <v>148</v>
      </c>
      <c r="AU375" s="184" t="s">
        <v>85</v>
      </c>
      <c r="AV375" s="14" t="s">
        <v>153</v>
      </c>
      <c r="AW375" s="14" t="s">
        <v>32</v>
      </c>
      <c r="AX375" s="14" t="s">
        <v>76</v>
      </c>
      <c r="AY375" s="184" t="s">
        <v>135</v>
      </c>
    </row>
    <row r="376" spans="2:65" s="15" customFormat="1">
      <c r="B376" s="190"/>
      <c r="D376" s="166" t="s">
        <v>148</v>
      </c>
      <c r="E376" s="191" t="s">
        <v>1</v>
      </c>
      <c r="F376" s="192" t="s">
        <v>154</v>
      </c>
      <c r="H376" s="193">
        <v>309.20999999999998</v>
      </c>
      <c r="I376" s="194"/>
      <c r="L376" s="190"/>
      <c r="M376" s="195"/>
      <c r="T376" s="196"/>
      <c r="AT376" s="191" t="s">
        <v>148</v>
      </c>
      <c r="AU376" s="191" t="s">
        <v>85</v>
      </c>
      <c r="AV376" s="15" t="s">
        <v>142</v>
      </c>
      <c r="AW376" s="15" t="s">
        <v>32</v>
      </c>
      <c r="AX376" s="15" t="s">
        <v>83</v>
      </c>
      <c r="AY376" s="191" t="s">
        <v>135</v>
      </c>
    </row>
    <row r="377" spans="2:65" s="1" customFormat="1" ht="21.75" customHeight="1">
      <c r="B377" s="152"/>
      <c r="C377" s="153" t="s">
        <v>363</v>
      </c>
      <c r="D377" s="153" t="s">
        <v>137</v>
      </c>
      <c r="E377" s="154" t="s">
        <v>364</v>
      </c>
      <c r="F377" s="155" t="s">
        <v>365</v>
      </c>
      <c r="G377" s="156" t="s">
        <v>209</v>
      </c>
      <c r="H377" s="157">
        <v>27828.9</v>
      </c>
      <c r="I377" s="158"/>
      <c r="J377" s="159">
        <f>ROUND(I377*H377,2)</f>
        <v>0</v>
      </c>
      <c r="K377" s="155" t="s">
        <v>141</v>
      </c>
      <c r="L377" s="32"/>
      <c r="M377" s="160" t="s">
        <v>1</v>
      </c>
      <c r="N377" s="161" t="s">
        <v>41</v>
      </c>
      <c r="P377" s="162">
        <f>O377*H377</f>
        <v>0</v>
      </c>
      <c r="Q377" s="162">
        <v>0</v>
      </c>
      <c r="R377" s="162">
        <f>Q377*H377</f>
        <v>0</v>
      </c>
      <c r="S377" s="162">
        <v>0</v>
      </c>
      <c r="T377" s="163">
        <f>S377*H377</f>
        <v>0</v>
      </c>
      <c r="AR377" s="164" t="s">
        <v>142</v>
      </c>
      <c r="AT377" s="164" t="s">
        <v>137</v>
      </c>
      <c r="AU377" s="164" t="s">
        <v>85</v>
      </c>
      <c r="AY377" s="17" t="s">
        <v>135</v>
      </c>
      <c r="BE377" s="165">
        <f>IF(N377="základní",J377,0)</f>
        <v>0</v>
      </c>
      <c r="BF377" s="165">
        <f>IF(N377="snížená",J377,0)</f>
        <v>0</v>
      </c>
      <c r="BG377" s="165">
        <f>IF(N377="zákl. přenesená",J377,0)</f>
        <v>0</v>
      </c>
      <c r="BH377" s="165">
        <f>IF(N377="sníž. přenesená",J377,0)</f>
        <v>0</v>
      </c>
      <c r="BI377" s="165">
        <f>IF(N377="nulová",J377,0)</f>
        <v>0</v>
      </c>
      <c r="BJ377" s="17" t="s">
        <v>83</v>
      </c>
      <c r="BK377" s="165">
        <f>ROUND(I377*H377,2)</f>
        <v>0</v>
      </c>
      <c r="BL377" s="17" t="s">
        <v>142</v>
      </c>
      <c r="BM377" s="164" t="s">
        <v>366</v>
      </c>
    </row>
    <row r="378" spans="2:65" s="1" customFormat="1" ht="29.25">
      <c r="B378" s="32"/>
      <c r="D378" s="166" t="s">
        <v>144</v>
      </c>
      <c r="F378" s="167" t="s">
        <v>367</v>
      </c>
      <c r="I378" s="95"/>
      <c r="L378" s="32"/>
      <c r="M378" s="168"/>
      <c r="T378" s="55"/>
      <c r="AT378" s="17" t="s">
        <v>144</v>
      </c>
      <c r="AU378" s="17" t="s">
        <v>85</v>
      </c>
    </row>
    <row r="379" spans="2:65" s="12" customFormat="1">
      <c r="B379" s="170"/>
      <c r="D379" s="166" t="s">
        <v>148</v>
      </c>
      <c r="E379" s="171" t="s">
        <v>1</v>
      </c>
      <c r="F379" s="172" t="s">
        <v>368</v>
      </c>
      <c r="H379" s="171" t="s">
        <v>1</v>
      </c>
      <c r="I379" s="173"/>
      <c r="L379" s="170"/>
      <c r="M379" s="174"/>
      <c r="T379" s="175"/>
      <c r="AT379" s="171" t="s">
        <v>148</v>
      </c>
      <c r="AU379" s="171" t="s">
        <v>85</v>
      </c>
      <c r="AV379" s="12" t="s">
        <v>83</v>
      </c>
      <c r="AW379" s="12" t="s">
        <v>32</v>
      </c>
      <c r="AX379" s="12" t="s">
        <v>76</v>
      </c>
      <c r="AY379" s="171" t="s">
        <v>135</v>
      </c>
    </row>
    <row r="380" spans="2:65" s="13" customFormat="1">
      <c r="B380" s="176"/>
      <c r="D380" s="166" t="s">
        <v>148</v>
      </c>
      <c r="E380" s="177" t="s">
        <v>1</v>
      </c>
      <c r="F380" s="178" t="s">
        <v>369</v>
      </c>
      <c r="H380" s="179">
        <v>27828.9</v>
      </c>
      <c r="I380" s="180"/>
      <c r="L380" s="176"/>
      <c r="M380" s="181"/>
      <c r="T380" s="182"/>
      <c r="AT380" s="177" t="s">
        <v>148</v>
      </c>
      <c r="AU380" s="177" t="s">
        <v>85</v>
      </c>
      <c r="AV380" s="13" t="s">
        <v>85</v>
      </c>
      <c r="AW380" s="13" t="s">
        <v>32</v>
      </c>
      <c r="AX380" s="13" t="s">
        <v>76</v>
      </c>
      <c r="AY380" s="177" t="s">
        <v>135</v>
      </c>
    </row>
    <row r="381" spans="2:65" s="14" customFormat="1">
      <c r="B381" s="183"/>
      <c r="D381" s="166" t="s">
        <v>148</v>
      </c>
      <c r="E381" s="184" t="s">
        <v>1</v>
      </c>
      <c r="F381" s="185" t="s">
        <v>152</v>
      </c>
      <c r="H381" s="186">
        <v>27828.9</v>
      </c>
      <c r="I381" s="187"/>
      <c r="L381" s="183"/>
      <c r="M381" s="188"/>
      <c r="T381" s="189"/>
      <c r="AT381" s="184" t="s">
        <v>148</v>
      </c>
      <c r="AU381" s="184" t="s">
        <v>85</v>
      </c>
      <c r="AV381" s="14" t="s">
        <v>153</v>
      </c>
      <c r="AW381" s="14" t="s">
        <v>32</v>
      </c>
      <c r="AX381" s="14" t="s">
        <v>76</v>
      </c>
      <c r="AY381" s="184" t="s">
        <v>135</v>
      </c>
    </row>
    <row r="382" spans="2:65" s="15" customFormat="1">
      <c r="B382" s="190"/>
      <c r="D382" s="166" t="s">
        <v>148</v>
      </c>
      <c r="E382" s="191" t="s">
        <v>1</v>
      </c>
      <c r="F382" s="192" t="s">
        <v>154</v>
      </c>
      <c r="H382" s="193">
        <v>27828.9</v>
      </c>
      <c r="I382" s="194"/>
      <c r="L382" s="190"/>
      <c r="M382" s="195"/>
      <c r="T382" s="196"/>
      <c r="AT382" s="191" t="s">
        <v>148</v>
      </c>
      <c r="AU382" s="191" t="s">
        <v>85</v>
      </c>
      <c r="AV382" s="15" t="s">
        <v>142</v>
      </c>
      <c r="AW382" s="15" t="s">
        <v>32</v>
      </c>
      <c r="AX382" s="15" t="s">
        <v>83</v>
      </c>
      <c r="AY382" s="191" t="s">
        <v>135</v>
      </c>
    </row>
    <row r="383" spans="2:65" s="1" customFormat="1" ht="21.75" customHeight="1">
      <c r="B383" s="152"/>
      <c r="C383" s="153" t="s">
        <v>370</v>
      </c>
      <c r="D383" s="153" t="s">
        <v>137</v>
      </c>
      <c r="E383" s="154" t="s">
        <v>371</v>
      </c>
      <c r="F383" s="155" t="s">
        <v>372</v>
      </c>
      <c r="G383" s="156" t="s">
        <v>209</v>
      </c>
      <c r="H383" s="157">
        <v>309.20999999999998</v>
      </c>
      <c r="I383" s="158"/>
      <c r="J383" s="159">
        <f>ROUND(I383*H383,2)</f>
        <v>0</v>
      </c>
      <c r="K383" s="155" t="s">
        <v>141</v>
      </c>
      <c r="L383" s="32"/>
      <c r="M383" s="160" t="s">
        <v>1</v>
      </c>
      <c r="N383" s="161" t="s">
        <v>41</v>
      </c>
      <c r="P383" s="162">
        <f>O383*H383</f>
        <v>0</v>
      </c>
      <c r="Q383" s="162">
        <v>0</v>
      </c>
      <c r="R383" s="162">
        <f>Q383*H383</f>
        <v>0</v>
      </c>
      <c r="S383" s="162">
        <v>0</v>
      </c>
      <c r="T383" s="163">
        <f>S383*H383</f>
        <v>0</v>
      </c>
      <c r="AR383" s="164" t="s">
        <v>142</v>
      </c>
      <c r="AT383" s="164" t="s">
        <v>137</v>
      </c>
      <c r="AU383" s="164" t="s">
        <v>85</v>
      </c>
      <c r="AY383" s="17" t="s">
        <v>135</v>
      </c>
      <c r="BE383" s="165">
        <f>IF(N383="základní",J383,0)</f>
        <v>0</v>
      </c>
      <c r="BF383" s="165">
        <f>IF(N383="snížená",J383,0)</f>
        <v>0</v>
      </c>
      <c r="BG383" s="165">
        <f>IF(N383="zákl. přenesená",J383,0)</f>
        <v>0</v>
      </c>
      <c r="BH383" s="165">
        <f>IF(N383="sníž. přenesená",J383,0)</f>
        <v>0</v>
      </c>
      <c r="BI383" s="165">
        <f>IF(N383="nulová",J383,0)</f>
        <v>0</v>
      </c>
      <c r="BJ383" s="17" t="s">
        <v>83</v>
      </c>
      <c r="BK383" s="165">
        <f>ROUND(I383*H383,2)</f>
        <v>0</v>
      </c>
      <c r="BL383" s="17" t="s">
        <v>142</v>
      </c>
      <c r="BM383" s="164" t="s">
        <v>373</v>
      </c>
    </row>
    <row r="384" spans="2:65" s="1" customFormat="1" ht="29.25">
      <c r="B384" s="32"/>
      <c r="D384" s="166" t="s">
        <v>144</v>
      </c>
      <c r="F384" s="167" t="s">
        <v>374</v>
      </c>
      <c r="I384" s="95"/>
      <c r="L384" s="32"/>
      <c r="M384" s="168"/>
      <c r="T384" s="55"/>
      <c r="AT384" s="17" t="s">
        <v>144</v>
      </c>
      <c r="AU384" s="17" t="s">
        <v>85</v>
      </c>
    </row>
    <row r="385" spans="2:65" s="12" customFormat="1">
      <c r="B385" s="170"/>
      <c r="D385" s="166" t="s">
        <v>148</v>
      </c>
      <c r="E385" s="171" t="s">
        <v>1</v>
      </c>
      <c r="F385" s="172" t="s">
        <v>375</v>
      </c>
      <c r="H385" s="171" t="s">
        <v>1</v>
      </c>
      <c r="I385" s="173"/>
      <c r="L385" s="170"/>
      <c r="M385" s="174"/>
      <c r="T385" s="175"/>
      <c r="AT385" s="171" t="s">
        <v>148</v>
      </c>
      <c r="AU385" s="171" t="s">
        <v>85</v>
      </c>
      <c r="AV385" s="12" t="s">
        <v>83</v>
      </c>
      <c r="AW385" s="12" t="s">
        <v>32</v>
      </c>
      <c r="AX385" s="12" t="s">
        <v>76</v>
      </c>
      <c r="AY385" s="171" t="s">
        <v>135</v>
      </c>
    </row>
    <row r="386" spans="2:65" s="12" customFormat="1">
      <c r="B386" s="170"/>
      <c r="D386" s="166" t="s">
        <v>148</v>
      </c>
      <c r="E386" s="171" t="s">
        <v>1</v>
      </c>
      <c r="F386" s="172" t="s">
        <v>150</v>
      </c>
      <c r="H386" s="171" t="s">
        <v>1</v>
      </c>
      <c r="I386" s="173"/>
      <c r="L386" s="170"/>
      <c r="M386" s="174"/>
      <c r="T386" s="175"/>
      <c r="AT386" s="171" t="s">
        <v>148</v>
      </c>
      <c r="AU386" s="171" t="s">
        <v>85</v>
      </c>
      <c r="AV386" s="12" t="s">
        <v>83</v>
      </c>
      <c r="AW386" s="12" t="s">
        <v>32</v>
      </c>
      <c r="AX386" s="12" t="s">
        <v>76</v>
      </c>
      <c r="AY386" s="171" t="s">
        <v>135</v>
      </c>
    </row>
    <row r="387" spans="2:65" s="13" customFormat="1">
      <c r="B387" s="176"/>
      <c r="D387" s="166" t="s">
        <v>148</v>
      </c>
      <c r="E387" s="177" t="s">
        <v>1</v>
      </c>
      <c r="F387" s="178" t="s">
        <v>362</v>
      </c>
      <c r="H387" s="179">
        <v>309.20999999999998</v>
      </c>
      <c r="I387" s="180"/>
      <c r="L387" s="176"/>
      <c r="M387" s="181"/>
      <c r="T387" s="182"/>
      <c r="AT387" s="177" t="s">
        <v>148</v>
      </c>
      <c r="AU387" s="177" t="s">
        <v>85</v>
      </c>
      <c r="AV387" s="13" t="s">
        <v>85</v>
      </c>
      <c r="AW387" s="13" t="s">
        <v>32</v>
      </c>
      <c r="AX387" s="13" t="s">
        <v>76</v>
      </c>
      <c r="AY387" s="177" t="s">
        <v>135</v>
      </c>
    </row>
    <row r="388" spans="2:65" s="14" customFormat="1">
      <c r="B388" s="183"/>
      <c r="D388" s="166" t="s">
        <v>148</v>
      </c>
      <c r="E388" s="184" t="s">
        <v>1</v>
      </c>
      <c r="F388" s="185" t="s">
        <v>152</v>
      </c>
      <c r="H388" s="186">
        <v>309.20999999999998</v>
      </c>
      <c r="I388" s="187"/>
      <c r="L388" s="183"/>
      <c r="M388" s="188"/>
      <c r="T388" s="189"/>
      <c r="AT388" s="184" t="s">
        <v>148</v>
      </c>
      <c r="AU388" s="184" t="s">
        <v>85</v>
      </c>
      <c r="AV388" s="14" t="s">
        <v>153</v>
      </c>
      <c r="AW388" s="14" t="s">
        <v>32</v>
      </c>
      <c r="AX388" s="14" t="s">
        <v>76</v>
      </c>
      <c r="AY388" s="184" t="s">
        <v>135</v>
      </c>
    </row>
    <row r="389" spans="2:65" s="15" customFormat="1">
      <c r="B389" s="190"/>
      <c r="D389" s="166" t="s">
        <v>148</v>
      </c>
      <c r="E389" s="191" t="s">
        <v>1</v>
      </c>
      <c r="F389" s="192" t="s">
        <v>154</v>
      </c>
      <c r="H389" s="193">
        <v>309.20999999999998</v>
      </c>
      <c r="I389" s="194"/>
      <c r="L389" s="190"/>
      <c r="M389" s="195"/>
      <c r="T389" s="196"/>
      <c r="AT389" s="191" t="s">
        <v>148</v>
      </c>
      <c r="AU389" s="191" t="s">
        <v>85</v>
      </c>
      <c r="AV389" s="15" t="s">
        <v>142</v>
      </c>
      <c r="AW389" s="15" t="s">
        <v>32</v>
      </c>
      <c r="AX389" s="15" t="s">
        <v>83</v>
      </c>
      <c r="AY389" s="191" t="s">
        <v>135</v>
      </c>
    </row>
    <row r="390" spans="2:65" s="1" customFormat="1" ht="16.5" customHeight="1">
      <c r="B390" s="152"/>
      <c r="C390" s="153" t="s">
        <v>376</v>
      </c>
      <c r="D390" s="153" t="s">
        <v>137</v>
      </c>
      <c r="E390" s="154" t="s">
        <v>377</v>
      </c>
      <c r="F390" s="155" t="s">
        <v>378</v>
      </c>
      <c r="G390" s="156" t="s">
        <v>209</v>
      </c>
      <c r="H390" s="157">
        <v>309.20999999999998</v>
      </c>
      <c r="I390" s="158"/>
      <c r="J390" s="159">
        <f>ROUND(I390*H390,2)</f>
        <v>0</v>
      </c>
      <c r="K390" s="155" t="s">
        <v>141</v>
      </c>
      <c r="L390" s="32"/>
      <c r="M390" s="160" t="s">
        <v>1</v>
      </c>
      <c r="N390" s="161" t="s">
        <v>41</v>
      </c>
      <c r="P390" s="162">
        <f>O390*H390</f>
        <v>0</v>
      </c>
      <c r="Q390" s="162">
        <v>0</v>
      </c>
      <c r="R390" s="162">
        <f>Q390*H390</f>
        <v>0</v>
      </c>
      <c r="S390" s="162">
        <v>0</v>
      </c>
      <c r="T390" s="163">
        <f>S390*H390</f>
        <v>0</v>
      </c>
      <c r="AR390" s="164" t="s">
        <v>142</v>
      </c>
      <c r="AT390" s="164" t="s">
        <v>137</v>
      </c>
      <c r="AU390" s="164" t="s">
        <v>85</v>
      </c>
      <c r="AY390" s="17" t="s">
        <v>135</v>
      </c>
      <c r="BE390" s="165">
        <f>IF(N390="základní",J390,0)</f>
        <v>0</v>
      </c>
      <c r="BF390" s="165">
        <f>IF(N390="snížená",J390,0)</f>
        <v>0</v>
      </c>
      <c r="BG390" s="165">
        <f>IF(N390="zákl. přenesená",J390,0)</f>
        <v>0</v>
      </c>
      <c r="BH390" s="165">
        <f>IF(N390="sníž. přenesená",J390,0)</f>
        <v>0</v>
      </c>
      <c r="BI390" s="165">
        <f>IF(N390="nulová",J390,0)</f>
        <v>0</v>
      </c>
      <c r="BJ390" s="17" t="s">
        <v>83</v>
      </c>
      <c r="BK390" s="165">
        <f>ROUND(I390*H390,2)</f>
        <v>0</v>
      </c>
      <c r="BL390" s="17" t="s">
        <v>142</v>
      </c>
      <c r="BM390" s="164" t="s">
        <v>379</v>
      </c>
    </row>
    <row r="391" spans="2:65" s="1" customFormat="1" ht="19.5">
      <c r="B391" s="32"/>
      <c r="D391" s="166" t="s">
        <v>144</v>
      </c>
      <c r="F391" s="167" t="s">
        <v>380</v>
      </c>
      <c r="I391" s="95"/>
      <c r="L391" s="32"/>
      <c r="M391" s="168"/>
      <c r="T391" s="55"/>
      <c r="AT391" s="17" t="s">
        <v>144</v>
      </c>
      <c r="AU391" s="17" t="s">
        <v>85</v>
      </c>
    </row>
    <row r="392" spans="2:65" s="12" customFormat="1">
      <c r="B392" s="170"/>
      <c r="D392" s="166" t="s">
        <v>148</v>
      </c>
      <c r="E392" s="171" t="s">
        <v>1</v>
      </c>
      <c r="F392" s="172" t="s">
        <v>381</v>
      </c>
      <c r="H392" s="171" t="s">
        <v>1</v>
      </c>
      <c r="I392" s="173"/>
      <c r="L392" s="170"/>
      <c r="M392" s="174"/>
      <c r="T392" s="175"/>
      <c r="AT392" s="171" t="s">
        <v>148</v>
      </c>
      <c r="AU392" s="171" t="s">
        <v>85</v>
      </c>
      <c r="AV392" s="12" t="s">
        <v>83</v>
      </c>
      <c r="AW392" s="12" t="s">
        <v>32</v>
      </c>
      <c r="AX392" s="12" t="s">
        <v>76</v>
      </c>
      <c r="AY392" s="171" t="s">
        <v>135</v>
      </c>
    </row>
    <row r="393" spans="2:65" s="12" customFormat="1">
      <c r="B393" s="170"/>
      <c r="D393" s="166" t="s">
        <v>148</v>
      </c>
      <c r="E393" s="171" t="s">
        <v>1</v>
      </c>
      <c r="F393" s="172" t="s">
        <v>150</v>
      </c>
      <c r="H393" s="171" t="s">
        <v>1</v>
      </c>
      <c r="I393" s="173"/>
      <c r="L393" s="170"/>
      <c r="M393" s="174"/>
      <c r="T393" s="175"/>
      <c r="AT393" s="171" t="s">
        <v>148</v>
      </c>
      <c r="AU393" s="171" t="s">
        <v>85</v>
      </c>
      <c r="AV393" s="12" t="s">
        <v>83</v>
      </c>
      <c r="AW393" s="12" t="s">
        <v>32</v>
      </c>
      <c r="AX393" s="12" t="s">
        <v>76</v>
      </c>
      <c r="AY393" s="171" t="s">
        <v>135</v>
      </c>
    </row>
    <row r="394" spans="2:65" s="13" customFormat="1">
      <c r="B394" s="176"/>
      <c r="D394" s="166" t="s">
        <v>148</v>
      </c>
      <c r="E394" s="177" t="s">
        <v>1</v>
      </c>
      <c r="F394" s="178" t="s">
        <v>362</v>
      </c>
      <c r="H394" s="179">
        <v>309.20999999999998</v>
      </c>
      <c r="I394" s="180"/>
      <c r="L394" s="176"/>
      <c r="M394" s="181"/>
      <c r="T394" s="182"/>
      <c r="AT394" s="177" t="s">
        <v>148</v>
      </c>
      <c r="AU394" s="177" t="s">
        <v>85</v>
      </c>
      <c r="AV394" s="13" t="s">
        <v>85</v>
      </c>
      <c r="AW394" s="13" t="s">
        <v>32</v>
      </c>
      <c r="AX394" s="13" t="s">
        <v>76</v>
      </c>
      <c r="AY394" s="177" t="s">
        <v>135</v>
      </c>
    </row>
    <row r="395" spans="2:65" s="14" customFormat="1">
      <c r="B395" s="183"/>
      <c r="D395" s="166" t="s">
        <v>148</v>
      </c>
      <c r="E395" s="184" t="s">
        <v>1</v>
      </c>
      <c r="F395" s="185" t="s">
        <v>152</v>
      </c>
      <c r="H395" s="186">
        <v>309.20999999999998</v>
      </c>
      <c r="I395" s="187"/>
      <c r="L395" s="183"/>
      <c r="M395" s="188"/>
      <c r="T395" s="189"/>
      <c r="AT395" s="184" t="s">
        <v>148</v>
      </c>
      <c r="AU395" s="184" t="s">
        <v>85</v>
      </c>
      <c r="AV395" s="14" t="s">
        <v>153</v>
      </c>
      <c r="AW395" s="14" t="s">
        <v>32</v>
      </c>
      <c r="AX395" s="14" t="s">
        <v>76</v>
      </c>
      <c r="AY395" s="184" t="s">
        <v>135</v>
      </c>
    </row>
    <row r="396" spans="2:65" s="15" customFormat="1">
      <c r="B396" s="190"/>
      <c r="D396" s="166" t="s">
        <v>148</v>
      </c>
      <c r="E396" s="191" t="s">
        <v>1</v>
      </c>
      <c r="F396" s="192" t="s">
        <v>154</v>
      </c>
      <c r="H396" s="193">
        <v>309.20999999999998</v>
      </c>
      <c r="I396" s="194"/>
      <c r="L396" s="190"/>
      <c r="M396" s="195"/>
      <c r="T396" s="196"/>
      <c r="AT396" s="191" t="s">
        <v>148</v>
      </c>
      <c r="AU396" s="191" t="s">
        <v>85</v>
      </c>
      <c r="AV396" s="15" t="s">
        <v>142</v>
      </c>
      <c r="AW396" s="15" t="s">
        <v>32</v>
      </c>
      <c r="AX396" s="15" t="s">
        <v>83</v>
      </c>
      <c r="AY396" s="191" t="s">
        <v>135</v>
      </c>
    </row>
    <row r="397" spans="2:65" s="1" customFormat="1" ht="16.5" customHeight="1">
      <c r="B397" s="152"/>
      <c r="C397" s="153" t="s">
        <v>382</v>
      </c>
      <c r="D397" s="153" t="s">
        <v>137</v>
      </c>
      <c r="E397" s="154" t="s">
        <v>383</v>
      </c>
      <c r="F397" s="155" t="s">
        <v>384</v>
      </c>
      <c r="G397" s="156" t="s">
        <v>209</v>
      </c>
      <c r="H397" s="157">
        <v>27828.9</v>
      </c>
      <c r="I397" s="158"/>
      <c r="J397" s="159">
        <f>ROUND(I397*H397,2)</f>
        <v>0</v>
      </c>
      <c r="K397" s="155" t="s">
        <v>141</v>
      </c>
      <c r="L397" s="32"/>
      <c r="M397" s="160" t="s">
        <v>1</v>
      </c>
      <c r="N397" s="161" t="s">
        <v>41</v>
      </c>
      <c r="P397" s="162">
        <f>O397*H397</f>
        <v>0</v>
      </c>
      <c r="Q397" s="162">
        <v>0</v>
      </c>
      <c r="R397" s="162">
        <f>Q397*H397</f>
        <v>0</v>
      </c>
      <c r="S397" s="162">
        <v>0</v>
      </c>
      <c r="T397" s="163">
        <f>S397*H397</f>
        <v>0</v>
      </c>
      <c r="AR397" s="164" t="s">
        <v>142</v>
      </c>
      <c r="AT397" s="164" t="s">
        <v>137</v>
      </c>
      <c r="AU397" s="164" t="s">
        <v>85</v>
      </c>
      <c r="AY397" s="17" t="s">
        <v>135</v>
      </c>
      <c r="BE397" s="165">
        <f>IF(N397="základní",J397,0)</f>
        <v>0</v>
      </c>
      <c r="BF397" s="165">
        <f>IF(N397="snížená",J397,0)</f>
        <v>0</v>
      </c>
      <c r="BG397" s="165">
        <f>IF(N397="zákl. přenesená",J397,0)</f>
        <v>0</v>
      </c>
      <c r="BH397" s="165">
        <f>IF(N397="sníž. přenesená",J397,0)</f>
        <v>0</v>
      </c>
      <c r="BI397" s="165">
        <f>IF(N397="nulová",J397,0)</f>
        <v>0</v>
      </c>
      <c r="BJ397" s="17" t="s">
        <v>83</v>
      </c>
      <c r="BK397" s="165">
        <f>ROUND(I397*H397,2)</f>
        <v>0</v>
      </c>
      <c r="BL397" s="17" t="s">
        <v>142</v>
      </c>
      <c r="BM397" s="164" t="s">
        <v>385</v>
      </c>
    </row>
    <row r="398" spans="2:65" s="1" customFormat="1" ht="19.5">
      <c r="B398" s="32"/>
      <c r="D398" s="166" t="s">
        <v>144</v>
      </c>
      <c r="F398" s="167" t="s">
        <v>386</v>
      </c>
      <c r="I398" s="95"/>
      <c r="L398" s="32"/>
      <c r="M398" s="168"/>
      <c r="T398" s="55"/>
      <c r="AT398" s="17" t="s">
        <v>144</v>
      </c>
      <c r="AU398" s="17" t="s">
        <v>85</v>
      </c>
    </row>
    <row r="399" spans="2:65" s="12" customFormat="1">
      <c r="B399" s="170"/>
      <c r="D399" s="166" t="s">
        <v>148</v>
      </c>
      <c r="E399" s="171" t="s">
        <v>1</v>
      </c>
      <c r="F399" s="172" t="s">
        <v>387</v>
      </c>
      <c r="H399" s="171" t="s">
        <v>1</v>
      </c>
      <c r="I399" s="173"/>
      <c r="L399" s="170"/>
      <c r="M399" s="174"/>
      <c r="T399" s="175"/>
      <c r="AT399" s="171" t="s">
        <v>148</v>
      </c>
      <c r="AU399" s="171" t="s">
        <v>85</v>
      </c>
      <c r="AV399" s="12" t="s">
        <v>83</v>
      </c>
      <c r="AW399" s="12" t="s">
        <v>32</v>
      </c>
      <c r="AX399" s="12" t="s">
        <v>76</v>
      </c>
      <c r="AY399" s="171" t="s">
        <v>135</v>
      </c>
    </row>
    <row r="400" spans="2:65" s="13" customFormat="1">
      <c r="B400" s="176"/>
      <c r="D400" s="166" t="s">
        <v>148</v>
      </c>
      <c r="E400" s="177" t="s">
        <v>1</v>
      </c>
      <c r="F400" s="178" t="s">
        <v>369</v>
      </c>
      <c r="H400" s="179">
        <v>27828.9</v>
      </c>
      <c r="I400" s="180"/>
      <c r="L400" s="176"/>
      <c r="M400" s="181"/>
      <c r="T400" s="182"/>
      <c r="AT400" s="177" t="s">
        <v>148</v>
      </c>
      <c r="AU400" s="177" t="s">
        <v>85</v>
      </c>
      <c r="AV400" s="13" t="s">
        <v>85</v>
      </c>
      <c r="AW400" s="13" t="s">
        <v>32</v>
      </c>
      <c r="AX400" s="13" t="s">
        <v>76</v>
      </c>
      <c r="AY400" s="177" t="s">
        <v>135</v>
      </c>
    </row>
    <row r="401" spans="2:65" s="14" customFormat="1">
      <c r="B401" s="183"/>
      <c r="D401" s="166" t="s">
        <v>148</v>
      </c>
      <c r="E401" s="184" t="s">
        <v>1</v>
      </c>
      <c r="F401" s="185" t="s">
        <v>152</v>
      </c>
      <c r="H401" s="186">
        <v>27828.9</v>
      </c>
      <c r="I401" s="187"/>
      <c r="L401" s="183"/>
      <c r="M401" s="188"/>
      <c r="T401" s="189"/>
      <c r="AT401" s="184" t="s">
        <v>148</v>
      </c>
      <c r="AU401" s="184" t="s">
        <v>85</v>
      </c>
      <c r="AV401" s="14" t="s">
        <v>153</v>
      </c>
      <c r="AW401" s="14" t="s">
        <v>32</v>
      </c>
      <c r="AX401" s="14" t="s">
        <v>76</v>
      </c>
      <c r="AY401" s="184" t="s">
        <v>135</v>
      </c>
    </row>
    <row r="402" spans="2:65" s="15" customFormat="1">
      <c r="B402" s="190"/>
      <c r="D402" s="166" t="s">
        <v>148</v>
      </c>
      <c r="E402" s="191" t="s">
        <v>1</v>
      </c>
      <c r="F402" s="192" t="s">
        <v>154</v>
      </c>
      <c r="H402" s="193">
        <v>27828.9</v>
      </c>
      <c r="I402" s="194"/>
      <c r="L402" s="190"/>
      <c r="M402" s="195"/>
      <c r="T402" s="196"/>
      <c r="AT402" s="191" t="s">
        <v>148</v>
      </c>
      <c r="AU402" s="191" t="s">
        <v>85</v>
      </c>
      <c r="AV402" s="15" t="s">
        <v>142</v>
      </c>
      <c r="AW402" s="15" t="s">
        <v>32</v>
      </c>
      <c r="AX402" s="15" t="s">
        <v>83</v>
      </c>
      <c r="AY402" s="191" t="s">
        <v>135</v>
      </c>
    </row>
    <row r="403" spans="2:65" s="1" customFormat="1" ht="16.5" customHeight="1">
      <c r="B403" s="152"/>
      <c r="C403" s="153" t="s">
        <v>388</v>
      </c>
      <c r="D403" s="153" t="s">
        <v>137</v>
      </c>
      <c r="E403" s="154" t="s">
        <v>389</v>
      </c>
      <c r="F403" s="155" t="s">
        <v>390</v>
      </c>
      <c r="G403" s="156" t="s">
        <v>209</v>
      </c>
      <c r="H403" s="157">
        <v>309.20999999999998</v>
      </c>
      <c r="I403" s="158"/>
      <c r="J403" s="159">
        <f>ROUND(I403*H403,2)</f>
        <v>0</v>
      </c>
      <c r="K403" s="155" t="s">
        <v>141</v>
      </c>
      <c r="L403" s="32"/>
      <c r="M403" s="160" t="s">
        <v>1</v>
      </c>
      <c r="N403" s="161" t="s">
        <v>41</v>
      </c>
      <c r="P403" s="162">
        <f>O403*H403</f>
        <v>0</v>
      </c>
      <c r="Q403" s="162">
        <v>0</v>
      </c>
      <c r="R403" s="162">
        <f>Q403*H403</f>
        <v>0</v>
      </c>
      <c r="S403" s="162">
        <v>0</v>
      </c>
      <c r="T403" s="163">
        <f>S403*H403</f>
        <v>0</v>
      </c>
      <c r="AR403" s="164" t="s">
        <v>142</v>
      </c>
      <c r="AT403" s="164" t="s">
        <v>137</v>
      </c>
      <c r="AU403" s="164" t="s">
        <v>85</v>
      </c>
      <c r="AY403" s="17" t="s">
        <v>135</v>
      </c>
      <c r="BE403" s="165">
        <f>IF(N403="základní",J403,0)</f>
        <v>0</v>
      </c>
      <c r="BF403" s="165">
        <f>IF(N403="snížená",J403,0)</f>
        <v>0</v>
      </c>
      <c r="BG403" s="165">
        <f>IF(N403="zákl. přenesená",J403,0)</f>
        <v>0</v>
      </c>
      <c r="BH403" s="165">
        <f>IF(N403="sníž. přenesená",J403,0)</f>
        <v>0</v>
      </c>
      <c r="BI403" s="165">
        <f>IF(N403="nulová",J403,0)</f>
        <v>0</v>
      </c>
      <c r="BJ403" s="17" t="s">
        <v>83</v>
      </c>
      <c r="BK403" s="165">
        <f>ROUND(I403*H403,2)</f>
        <v>0</v>
      </c>
      <c r="BL403" s="17" t="s">
        <v>142</v>
      </c>
      <c r="BM403" s="164" t="s">
        <v>391</v>
      </c>
    </row>
    <row r="404" spans="2:65" s="1" customFormat="1" ht="19.5">
      <c r="B404" s="32"/>
      <c r="D404" s="166" t="s">
        <v>144</v>
      </c>
      <c r="F404" s="167" t="s">
        <v>392</v>
      </c>
      <c r="I404" s="95"/>
      <c r="L404" s="32"/>
      <c r="M404" s="168"/>
      <c r="T404" s="55"/>
      <c r="AT404" s="17" t="s">
        <v>144</v>
      </c>
      <c r="AU404" s="17" t="s">
        <v>85</v>
      </c>
    </row>
    <row r="405" spans="2:65" s="12" customFormat="1">
      <c r="B405" s="170"/>
      <c r="D405" s="166" t="s">
        <v>148</v>
      </c>
      <c r="E405" s="171" t="s">
        <v>1</v>
      </c>
      <c r="F405" s="172" t="s">
        <v>393</v>
      </c>
      <c r="H405" s="171" t="s">
        <v>1</v>
      </c>
      <c r="I405" s="173"/>
      <c r="L405" s="170"/>
      <c r="M405" s="174"/>
      <c r="T405" s="175"/>
      <c r="AT405" s="171" t="s">
        <v>148</v>
      </c>
      <c r="AU405" s="171" t="s">
        <v>85</v>
      </c>
      <c r="AV405" s="12" t="s">
        <v>83</v>
      </c>
      <c r="AW405" s="12" t="s">
        <v>32</v>
      </c>
      <c r="AX405" s="12" t="s">
        <v>76</v>
      </c>
      <c r="AY405" s="171" t="s">
        <v>135</v>
      </c>
    </row>
    <row r="406" spans="2:65" s="12" customFormat="1">
      <c r="B406" s="170"/>
      <c r="D406" s="166" t="s">
        <v>148</v>
      </c>
      <c r="E406" s="171" t="s">
        <v>1</v>
      </c>
      <c r="F406" s="172" t="s">
        <v>150</v>
      </c>
      <c r="H406" s="171" t="s">
        <v>1</v>
      </c>
      <c r="I406" s="173"/>
      <c r="L406" s="170"/>
      <c r="M406" s="174"/>
      <c r="T406" s="175"/>
      <c r="AT406" s="171" t="s">
        <v>148</v>
      </c>
      <c r="AU406" s="171" t="s">
        <v>85</v>
      </c>
      <c r="AV406" s="12" t="s">
        <v>83</v>
      </c>
      <c r="AW406" s="12" t="s">
        <v>32</v>
      </c>
      <c r="AX406" s="12" t="s">
        <v>76</v>
      </c>
      <c r="AY406" s="171" t="s">
        <v>135</v>
      </c>
    </row>
    <row r="407" spans="2:65" s="13" customFormat="1">
      <c r="B407" s="176"/>
      <c r="D407" s="166" t="s">
        <v>148</v>
      </c>
      <c r="E407" s="177" t="s">
        <v>1</v>
      </c>
      <c r="F407" s="178" t="s">
        <v>362</v>
      </c>
      <c r="H407" s="179">
        <v>309.20999999999998</v>
      </c>
      <c r="I407" s="180"/>
      <c r="L407" s="176"/>
      <c r="M407" s="181"/>
      <c r="T407" s="182"/>
      <c r="AT407" s="177" t="s">
        <v>148</v>
      </c>
      <c r="AU407" s="177" t="s">
        <v>85</v>
      </c>
      <c r="AV407" s="13" t="s">
        <v>85</v>
      </c>
      <c r="AW407" s="13" t="s">
        <v>32</v>
      </c>
      <c r="AX407" s="13" t="s">
        <v>76</v>
      </c>
      <c r="AY407" s="177" t="s">
        <v>135</v>
      </c>
    </row>
    <row r="408" spans="2:65" s="14" customFormat="1">
      <c r="B408" s="183"/>
      <c r="D408" s="166" t="s">
        <v>148</v>
      </c>
      <c r="E408" s="184" t="s">
        <v>1</v>
      </c>
      <c r="F408" s="185" t="s">
        <v>152</v>
      </c>
      <c r="H408" s="186">
        <v>309.20999999999998</v>
      </c>
      <c r="I408" s="187"/>
      <c r="L408" s="183"/>
      <c r="M408" s="188"/>
      <c r="T408" s="189"/>
      <c r="AT408" s="184" t="s">
        <v>148</v>
      </c>
      <c r="AU408" s="184" t="s">
        <v>85</v>
      </c>
      <c r="AV408" s="14" t="s">
        <v>153</v>
      </c>
      <c r="AW408" s="14" t="s">
        <v>32</v>
      </c>
      <c r="AX408" s="14" t="s">
        <v>76</v>
      </c>
      <c r="AY408" s="184" t="s">
        <v>135</v>
      </c>
    </row>
    <row r="409" spans="2:65" s="15" customFormat="1">
      <c r="B409" s="190"/>
      <c r="D409" s="166" t="s">
        <v>148</v>
      </c>
      <c r="E409" s="191" t="s">
        <v>1</v>
      </c>
      <c r="F409" s="192" t="s">
        <v>154</v>
      </c>
      <c r="H409" s="193">
        <v>309.20999999999998</v>
      </c>
      <c r="I409" s="194"/>
      <c r="L409" s="190"/>
      <c r="M409" s="195"/>
      <c r="T409" s="196"/>
      <c r="AT409" s="191" t="s">
        <v>148</v>
      </c>
      <c r="AU409" s="191" t="s">
        <v>85</v>
      </c>
      <c r="AV409" s="15" t="s">
        <v>142</v>
      </c>
      <c r="AW409" s="15" t="s">
        <v>32</v>
      </c>
      <c r="AX409" s="15" t="s">
        <v>83</v>
      </c>
      <c r="AY409" s="191" t="s">
        <v>135</v>
      </c>
    </row>
    <row r="410" spans="2:65" s="1" customFormat="1" ht="16.5" customHeight="1">
      <c r="B410" s="152"/>
      <c r="C410" s="153" t="s">
        <v>394</v>
      </c>
      <c r="D410" s="153" t="s">
        <v>137</v>
      </c>
      <c r="E410" s="154" t="s">
        <v>395</v>
      </c>
      <c r="F410" s="155" t="s">
        <v>396</v>
      </c>
      <c r="G410" s="156" t="s">
        <v>304</v>
      </c>
      <c r="H410" s="157">
        <v>23.4</v>
      </c>
      <c r="I410" s="158"/>
      <c r="J410" s="159">
        <f>ROUND(I410*H410,2)</f>
        <v>0</v>
      </c>
      <c r="K410" s="155" t="s">
        <v>141</v>
      </c>
      <c r="L410" s="32"/>
      <c r="M410" s="160" t="s">
        <v>1</v>
      </c>
      <c r="N410" s="161" t="s">
        <v>41</v>
      </c>
      <c r="P410" s="162">
        <f>O410*H410</f>
        <v>0</v>
      </c>
      <c r="Q410" s="162">
        <v>1.8000000000000001E-4</v>
      </c>
      <c r="R410" s="162">
        <f>Q410*H410</f>
        <v>4.2119999999999996E-3</v>
      </c>
      <c r="S410" s="162">
        <v>0</v>
      </c>
      <c r="T410" s="163">
        <f>S410*H410</f>
        <v>0</v>
      </c>
      <c r="AR410" s="164" t="s">
        <v>142</v>
      </c>
      <c r="AT410" s="164" t="s">
        <v>137</v>
      </c>
      <c r="AU410" s="164" t="s">
        <v>85</v>
      </c>
      <c r="AY410" s="17" t="s">
        <v>135</v>
      </c>
      <c r="BE410" s="165">
        <f>IF(N410="základní",J410,0)</f>
        <v>0</v>
      </c>
      <c r="BF410" s="165">
        <f>IF(N410="snížená",J410,0)</f>
        <v>0</v>
      </c>
      <c r="BG410" s="165">
        <f>IF(N410="zákl. přenesená",J410,0)</f>
        <v>0</v>
      </c>
      <c r="BH410" s="165">
        <f>IF(N410="sníž. přenesená",J410,0)</f>
        <v>0</v>
      </c>
      <c r="BI410" s="165">
        <f>IF(N410="nulová",J410,0)</f>
        <v>0</v>
      </c>
      <c r="BJ410" s="17" t="s">
        <v>83</v>
      </c>
      <c r="BK410" s="165">
        <f>ROUND(I410*H410,2)</f>
        <v>0</v>
      </c>
      <c r="BL410" s="17" t="s">
        <v>142</v>
      </c>
      <c r="BM410" s="164" t="s">
        <v>397</v>
      </c>
    </row>
    <row r="411" spans="2:65" s="1" customFormat="1" ht="19.5">
      <c r="B411" s="32"/>
      <c r="D411" s="166" t="s">
        <v>144</v>
      </c>
      <c r="F411" s="167" t="s">
        <v>398</v>
      </c>
      <c r="I411" s="95"/>
      <c r="L411" s="32"/>
      <c r="M411" s="168"/>
      <c r="T411" s="55"/>
      <c r="AT411" s="17" t="s">
        <v>144</v>
      </c>
      <c r="AU411" s="17" t="s">
        <v>85</v>
      </c>
    </row>
    <row r="412" spans="2:65" s="1" customFormat="1" ht="97.5">
      <c r="B412" s="32"/>
      <c r="D412" s="166" t="s">
        <v>146</v>
      </c>
      <c r="F412" s="169" t="s">
        <v>399</v>
      </c>
      <c r="I412" s="95"/>
      <c r="L412" s="32"/>
      <c r="M412" s="168"/>
      <c r="T412" s="55"/>
      <c r="AT412" s="17" t="s">
        <v>146</v>
      </c>
      <c r="AU412" s="17" t="s">
        <v>85</v>
      </c>
    </row>
    <row r="413" spans="2:65" s="12" customFormat="1">
      <c r="B413" s="170"/>
      <c r="D413" s="166" t="s">
        <v>148</v>
      </c>
      <c r="E413" s="171" t="s">
        <v>1</v>
      </c>
      <c r="F413" s="172" t="s">
        <v>400</v>
      </c>
      <c r="H413" s="171" t="s">
        <v>1</v>
      </c>
      <c r="I413" s="173"/>
      <c r="L413" s="170"/>
      <c r="M413" s="174"/>
      <c r="T413" s="175"/>
      <c r="AT413" s="171" t="s">
        <v>148</v>
      </c>
      <c r="AU413" s="171" t="s">
        <v>85</v>
      </c>
      <c r="AV413" s="12" t="s">
        <v>83</v>
      </c>
      <c r="AW413" s="12" t="s">
        <v>32</v>
      </c>
      <c r="AX413" s="12" t="s">
        <v>76</v>
      </c>
      <c r="AY413" s="171" t="s">
        <v>135</v>
      </c>
    </row>
    <row r="414" spans="2:65" s="12" customFormat="1">
      <c r="B414" s="170"/>
      <c r="D414" s="166" t="s">
        <v>148</v>
      </c>
      <c r="E414" s="171" t="s">
        <v>1</v>
      </c>
      <c r="F414" s="172" t="s">
        <v>150</v>
      </c>
      <c r="H414" s="171" t="s">
        <v>1</v>
      </c>
      <c r="I414" s="173"/>
      <c r="L414" s="170"/>
      <c r="M414" s="174"/>
      <c r="T414" s="175"/>
      <c r="AT414" s="171" t="s">
        <v>148</v>
      </c>
      <c r="AU414" s="171" t="s">
        <v>85</v>
      </c>
      <c r="AV414" s="12" t="s">
        <v>83</v>
      </c>
      <c r="AW414" s="12" t="s">
        <v>32</v>
      </c>
      <c r="AX414" s="12" t="s">
        <v>76</v>
      </c>
      <c r="AY414" s="171" t="s">
        <v>135</v>
      </c>
    </row>
    <row r="415" spans="2:65" s="13" customFormat="1">
      <c r="B415" s="176"/>
      <c r="D415" s="166" t="s">
        <v>148</v>
      </c>
      <c r="E415" s="177" t="s">
        <v>1</v>
      </c>
      <c r="F415" s="178" t="s">
        <v>401</v>
      </c>
      <c r="H415" s="179">
        <v>23.4</v>
      </c>
      <c r="I415" s="180"/>
      <c r="L415" s="176"/>
      <c r="M415" s="181"/>
      <c r="T415" s="182"/>
      <c r="AT415" s="177" t="s">
        <v>148</v>
      </c>
      <c r="AU415" s="177" t="s">
        <v>85</v>
      </c>
      <c r="AV415" s="13" t="s">
        <v>85</v>
      </c>
      <c r="AW415" s="13" t="s">
        <v>32</v>
      </c>
      <c r="AX415" s="13" t="s">
        <v>76</v>
      </c>
      <c r="AY415" s="177" t="s">
        <v>135</v>
      </c>
    </row>
    <row r="416" spans="2:65" s="14" customFormat="1">
      <c r="B416" s="183"/>
      <c r="D416" s="166" t="s">
        <v>148</v>
      </c>
      <c r="E416" s="184" t="s">
        <v>1</v>
      </c>
      <c r="F416" s="185" t="s">
        <v>152</v>
      </c>
      <c r="H416" s="186">
        <v>23.4</v>
      </c>
      <c r="I416" s="187"/>
      <c r="L416" s="183"/>
      <c r="M416" s="188"/>
      <c r="T416" s="189"/>
      <c r="AT416" s="184" t="s">
        <v>148</v>
      </c>
      <c r="AU416" s="184" t="s">
        <v>85</v>
      </c>
      <c r="AV416" s="14" t="s">
        <v>153</v>
      </c>
      <c r="AW416" s="14" t="s">
        <v>32</v>
      </c>
      <c r="AX416" s="14" t="s">
        <v>76</v>
      </c>
      <c r="AY416" s="184" t="s">
        <v>135</v>
      </c>
    </row>
    <row r="417" spans="2:65" s="15" customFormat="1">
      <c r="B417" s="190"/>
      <c r="D417" s="166" t="s">
        <v>148</v>
      </c>
      <c r="E417" s="191" t="s">
        <v>1</v>
      </c>
      <c r="F417" s="192" t="s">
        <v>154</v>
      </c>
      <c r="H417" s="193">
        <v>23.4</v>
      </c>
      <c r="I417" s="194"/>
      <c r="L417" s="190"/>
      <c r="M417" s="195"/>
      <c r="T417" s="196"/>
      <c r="AT417" s="191" t="s">
        <v>148</v>
      </c>
      <c r="AU417" s="191" t="s">
        <v>85</v>
      </c>
      <c r="AV417" s="15" t="s">
        <v>142</v>
      </c>
      <c r="AW417" s="15" t="s">
        <v>32</v>
      </c>
      <c r="AX417" s="15" t="s">
        <v>83</v>
      </c>
      <c r="AY417" s="191" t="s">
        <v>135</v>
      </c>
    </row>
    <row r="418" spans="2:65" s="1" customFormat="1" ht="21.75" customHeight="1">
      <c r="B418" s="152"/>
      <c r="C418" s="153" t="s">
        <v>402</v>
      </c>
      <c r="D418" s="153" t="s">
        <v>137</v>
      </c>
      <c r="E418" s="154" t="s">
        <v>403</v>
      </c>
      <c r="F418" s="155" t="s">
        <v>404</v>
      </c>
      <c r="G418" s="156" t="s">
        <v>209</v>
      </c>
      <c r="H418" s="157">
        <v>25.5</v>
      </c>
      <c r="I418" s="158"/>
      <c r="J418" s="159">
        <f>ROUND(I418*H418,2)</f>
        <v>0</v>
      </c>
      <c r="K418" s="155" t="s">
        <v>141</v>
      </c>
      <c r="L418" s="32"/>
      <c r="M418" s="160" t="s">
        <v>1</v>
      </c>
      <c r="N418" s="161" t="s">
        <v>41</v>
      </c>
      <c r="P418" s="162">
        <f>O418*H418</f>
        <v>0</v>
      </c>
      <c r="Q418" s="162">
        <v>0</v>
      </c>
      <c r="R418" s="162">
        <f>Q418*H418</f>
        <v>0</v>
      </c>
      <c r="S418" s="162">
        <v>0.27500000000000002</v>
      </c>
      <c r="T418" s="163">
        <f>S418*H418</f>
        <v>7.0125000000000002</v>
      </c>
      <c r="AR418" s="164" t="s">
        <v>142</v>
      </c>
      <c r="AT418" s="164" t="s">
        <v>137</v>
      </c>
      <c r="AU418" s="164" t="s">
        <v>85</v>
      </c>
      <c r="AY418" s="17" t="s">
        <v>135</v>
      </c>
      <c r="BE418" s="165">
        <f>IF(N418="základní",J418,0)</f>
        <v>0</v>
      </c>
      <c r="BF418" s="165">
        <f>IF(N418="snížená",J418,0)</f>
        <v>0</v>
      </c>
      <c r="BG418" s="165">
        <f>IF(N418="zákl. přenesená",J418,0)</f>
        <v>0</v>
      </c>
      <c r="BH418" s="165">
        <f>IF(N418="sníž. přenesená",J418,0)</f>
        <v>0</v>
      </c>
      <c r="BI418" s="165">
        <f>IF(N418="nulová",J418,0)</f>
        <v>0</v>
      </c>
      <c r="BJ418" s="17" t="s">
        <v>83</v>
      </c>
      <c r="BK418" s="165">
        <f>ROUND(I418*H418,2)</f>
        <v>0</v>
      </c>
      <c r="BL418" s="17" t="s">
        <v>142</v>
      </c>
      <c r="BM418" s="164" t="s">
        <v>405</v>
      </c>
    </row>
    <row r="419" spans="2:65" s="1" customFormat="1" ht="29.25">
      <c r="B419" s="32"/>
      <c r="D419" s="166" t="s">
        <v>144</v>
      </c>
      <c r="F419" s="167" t="s">
        <v>406</v>
      </c>
      <c r="I419" s="95"/>
      <c r="L419" s="32"/>
      <c r="M419" s="168"/>
      <c r="T419" s="55"/>
      <c r="AT419" s="17" t="s">
        <v>144</v>
      </c>
      <c r="AU419" s="17" t="s">
        <v>85</v>
      </c>
    </row>
    <row r="420" spans="2:65" s="12" customFormat="1">
      <c r="B420" s="170"/>
      <c r="D420" s="166" t="s">
        <v>148</v>
      </c>
      <c r="E420" s="171" t="s">
        <v>1</v>
      </c>
      <c r="F420" s="172" t="s">
        <v>407</v>
      </c>
      <c r="H420" s="171" t="s">
        <v>1</v>
      </c>
      <c r="I420" s="173"/>
      <c r="L420" s="170"/>
      <c r="M420" s="174"/>
      <c r="T420" s="175"/>
      <c r="AT420" s="171" t="s">
        <v>148</v>
      </c>
      <c r="AU420" s="171" t="s">
        <v>85</v>
      </c>
      <c r="AV420" s="12" t="s">
        <v>83</v>
      </c>
      <c r="AW420" s="12" t="s">
        <v>32</v>
      </c>
      <c r="AX420" s="12" t="s">
        <v>76</v>
      </c>
      <c r="AY420" s="171" t="s">
        <v>135</v>
      </c>
    </row>
    <row r="421" spans="2:65" s="12" customFormat="1">
      <c r="B421" s="170"/>
      <c r="D421" s="166" t="s">
        <v>148</v>
      </c>
      <c r="E421" s="171" t="s">
        <v>1</v>
      </c>
      <c r="F421" s="172" t="s">
        <v>259</v>
      </c>
      <c r="H421" s="171" t="s">
        <v>1</v>
      </c>
      <c r="I421" s="173"/>
      <c r="L421" s="170"/>
      <c r="M421" s="174"/>
      <c r="T421" s="175"/>
      <c r="AT421" s="171" t="s">
        <v>148</v>
      </c>
      <c r="AU421" s="171" t="s">
        <v>85</v>
      </c>
      <c r="AV421" s="12" t="s">
        <v>83</v>
      </c>
      <c r="AW421" s="12" t="s">
        <v>32</v>
      </c>
      <c r="AX421" s="12" t="s">
        <v>76</v>
      </c>
      <c r="AY421" s="171" t="s">
        <v>135</v>
      </c>
    </row>
    <row r="422" spans="2:65" s="12" customFormat="1">
      <c r="B422" s="170"/>
      <c r="D422" s="166" t="s">
        <v>148</v>
      </c>
      <c r="E422" s="171" t="s">
        <v>1</v>
      </c>
      <c r="F422" s="172" t="s">
        <v>150</v>
      </c>
      <c r="H422" s="171" t="s">
        <v>1</v>
      </c>
      <c r="I422" s="173"/>
      <c r="L422" s="170"/>
      <c r="M422" s="174"/>
      <c r="T422" s="175"/>
      <c r="AT422" s="171" t="s">
        <v>148</v>
      </c>
      <c r="AU422" s="171" t="s">
        <v>85</v>
      </c>
      <c r="AV422" s="12" t="s">
        <v>83</v>
      </c>
      <c r="AW422" s="12" t="s">
        <v>32</v>
      </c>
      <c r="AX422" s="12" t="s">
        <v>76</v>
      </c>
      <c r="AY422" s="171" t="s">
        <v>135</v>
      </c>
    </row>
    <row r="423" spans="2:65" s="13" customFormat="1">
      <c r="B423" s="176"/>
      <c r="D423" s="166" t="s">
        <v>148</v>
      </c>
      <c r="E423" s="177" t="s">
        <v>1</v>
      </c>
      <c r="F423" s="178" t="s">
        <v>247</v>
      </c>
      <c r="H423" s="179">
        <v>1.6</v>
      </c>
      <c r="I423" s="180"/>
      <c r="L423" s="176"/>
      <c r="M423" s="181"/>
      <c r="T423" s="182"/>
      <c r="AT423" s="177" t="s">
        <v>148</v>
      </c>
      <c r="AU423" s="177" t="s">
        <v>85</v>
      </c>
      <c r="AV423" s="13" t="s">
        <v>85</v>
      </c>
      <c r="AW423" s="13" t="s">
        <v>32</v>
      </c>
      <c r="AX423" s="13" t="s">
        <v>76</v>
      </c>
      <c r="AY423" s="177" t="s">
        <v>135</v>
      </c>
    </row>
    <row r="424" spans="2:65" s="13" customFormat="1">
      <c r="B424" s="176"/>
      <c r="D424" s="166" t="s">
        <v>148</v>
      </c>
      <c r="E424" s="177" t="s">
        <v>1</v>
      </c>
      <c r="F424" s="178" t="s">
        <v>408</v>
      </c>
      <c r="H424" s="179">
        <v>1.8</v>
      </c>
      <c r="I424" s="180"/>
      <c r="L424" s="176"/>
      <c r="M424" s="181"/>
      <c r="T424" s="182"/>
      <c r="AT424" s="177" t="s">
        <v>148</v>
      </c>
      <c r="AU424" s="177" t="s">
        <v>85</v>
      </c>
      <c r="AV424" s="13" t="s">
        <v>85</v>
      </c>
      <c r="AW424" s="13" t="s">
        <v>32</v>
      </c>
      <c r="AX424" s="13" t="s">
        <v>76</v>
      </c>
      <c r="AY424" s="177" t="s">
        <v>135</v>
      </c>
    </row>
    <row r="425" spans="2:65" s="13" customFormat="1">
      <c r="B425" s="176"/>
      <c r="D425" s="166" t="s">
        <v>148</v>
      </c>
      <c r="E425" s="177" t="s">
        <v>1</v>
      </c>
      <c r="F425" s="178" t="s">
        <v>247</v>
      </c>
      <c r="H425" s="179">
        <v>1.6</v>
      </c>
      <c r="I425" s="180"/>
      <c r="L425" s="176"/>
      <c r="M425" s="181"/>
      <c r="T425" s="182"/>
      <c r="AT425" s="177" t="s">
        <v>148</v>
      </c>
      <c r="AU425" s="177" t="s">
        <v>85</v>
      </c>
      <c r="AV425" s="13" t="s">
        <v>85</v>
      </c>
      <c r="AW425" s="13" t="s">
        <v>32</v>
      </c>
      <c r="AX425" s="13" t="s">
        <v>76</v>
      </c>
      <c r="AY425" s="177" t="s">
        <v>135</v>
      </c>
    </row>
    <row r="426" spans="2:65" s="13" customFormat="1">
      <c r="B426" s="176"/>
      <c r="D426" s="166" t="s">
        <v>148</v>
      </c>
      <c r="E426" s="177" t="s">
        <v>1</v>
      </c>
      <c r="F426" s="178" t="s">
        <v>409</v>
      </c>
      <c r="H426" s="179">
        <v>7.3</v>
      </c>
      <c r="I426" s="180"/>
      <c r="L426" s="176"/>
      <c r="M426" s="181"/>
      <c r="T426" s="182"/>
      <c r="AT426" s="177" t="s">
        <v>148</v>
      </c>
      <c r="AU426" s="177" t="s">
        <v>85</v>
      </c>
      <c r="AV426" s="13" t="s">
        <v>85</v>
      </c>
      <c r="AW426" s="13" t="s">
        <v>32</v>
      </c>
      <c r="AX426" s="13" t="s">
        <v>76</v>
      </c>
      <c r="AY426" s="177" t="s">
        <v>135</v>
      </c>
    </row>
    <row r="427" spans="2:65" s="14" customFormat="1">
      <c r="B427" s="183"/>
      <c r="D427" s="166" t="s">
        <v>148</v>
      </c>
      <c r="E427" s="184" t="s">
        <v>1</v>
      </c>
      <c r="F427" s="185" t="s">
        <v>152</v>
      </c>
      <c r="H427" s="186">
        <v>12.3</v>
      </c>
      <c r="I427" s="187"/>
      <c r="L427" s="183"/>
      <c r="M427" s="188"/>
      <c r="T427" s="189"/>
      <c r="AT427" s="184" t="s">
        <v>148</v>
      </c>
      <c r="AU427" s="184" t="s">
        <v>85</v>
      </c>
      <c r="AV427" s="14" t="s">
        <v>153</v>
      </c>
      <c r="AW427" s="14" t="s">
        <v>32</v>
      </c>
      <c r="AX427" s="14" t="s">
        <v>76</v>
      </c>
      <c r="AY427" s="184" t="s">
        <v>135</v>
      </c>
    </row>
    <row r="428" spans="2:65" s="12" customFormat="1">
      <c r="B428" s="170"/>
      <c r="D428" s="166" t="s">
        <v>148</v>
      </c>
      <c r="E428" s="171" t="s">
        <v>1</v>
      </c>
      <c r="F428" s="172" t="s">
        <v>410</v>
      </c>
      <c r="H428" s="171" t="s">
        <v>1</v>
      </c>
      <c r="I428" s="173"/>
      <c r="L428" s="170"/>
      <c r="M428" s="174"/>
      <c r="T428" s="175"/>
      <c r="AT428" s="171" t="s">
        <v>148</v>
      </c>
      <c r="AU428" s="171" t="s">
        <v>85</v>
      </c>
      <c r="AV428" s="12" t="s">
        <v>83</v>
      </c>
      <c r="AW428" s="12" t="s">
        <v>32</v>
      </c>
      <c r="AX428" s="12" t="s">
        <v>76</v>
      </c>
      <c r="AY428" s="171" t="s">
        <v>135</v>
      </c>
    </row>
    <row r="429" spans="2:65" s="12" customFormat="1">
      <c r="B429" s="170"/>
      <c r="D429" s="166" t="s">
        <v>148</v>
      </c>
      <c r="E429" s="171" t="s">
        <v>1</v>
      </c>
      <c r="F429" s="172" t="s">
        <v>150</v>
      </c>
      <c r="H429" s="171" t="s">
        <v>1</v>
      </c>
      <c r="I429" s="173"/>
      <c r="L429" s="170"/>
      <c r="M429" s="174"/>
      <c r="T429" s="175"/>
      <c r="AT429" s="171" t="s">
        <v>148</v>
      </c>
      <c r="AU429" s="171" t="s">
        <v>85</v>
      </c>
      <c r="AV429" s="12" t="s">
        <v>83</v>
      </c>
      <c r="AW429" s="12" t="s">
        <v>32</v>
      </c>
      <c r="AX429" s="12" t="s">
        <v>76</v>
      </c>
      <c r="AY429" s="171" t="s">
        <v>135</v>
      </c>
    </row>
    <row r="430" spans="2:65" s="13" customFormat="1">
      <c r="B430" s="176"/>
      <c r="D430" s="166" t="s">
        <v>148</v>
      </c>
      <c r="E430" s="177" t="s">
        <v>1</v>
      </c>
      <c r="F430" s="178" t="s">
        <v>411</v>
      </c>
      <c r="H430" s="179">
        <v>4.5</v>
      </c>
      <c r="I430" s="180"/>
      <c r="L430" s="176"/>
      <c r="M430" s="181"/>
      <c r="T430" s="182"/>
      <c r="AT430" s="177" t="s">
        <v>148</v>
      </c>
      <c r="AU430" s="177" t="s">
        <v>85</v>
      </c>
      <c r="AV430" s="13" t="s">
        <v>85</v>
      </c>
      <c r="AW430" s="13" t="s">
        <v>32</v>
      </c>
      <c r="AX430" s="13" t="s">
        <v>76</v>
      </c>
      <c r="AY430" s="177" t="s">
        <v>135</v>
      </c>
    </row>
    <row r="431" spans="2:65" s="13" customFormat="1">
      <c r="B431" s="176"/>
      <c r="D431" s="166" t="s">
        <v>148</v>
      </c>
      <c r="E431" s="177" t="s">
        <v>1</v>
      </c>
      <c r="F431" s="178" t="s">
        <v>412</v>
      </c>
      <c r="H431" s="179">
        <v>7.2</v>
      </c>
      <c r="I431" s="180"/>
      <c r="L431" s="176"/>
      <c r="M431" s="181"/>
      <c r="T431" s="182"/>
      <c r="AT431" s="177" t="s">
        <v>148</v>
      </c>
      <c r="AU431" s="177" t="s">
        <v>85</v>
      </c>
      <c r="AV431" s="13" t="s">
        <v>85</v>
      </c>
      <c r="AW431" s="13" t="s">
        <v>32</v>
      </c>
      <c r="AX431" s="13" t="s">
        <v>76</v>
      </c>
      <c r="AY431" s="177" t="s">
        <v>135</v>
      </c>
    </row>
    <row r="432" spans="2:65" s="12" customFormat="1">
      <c r="B432" s="170"/>
      <c r="D432" s="166" t="s">
        <v>148</v>
      </c>
      <c r="E432" s="171" t="s">
        <v>1</v>
      </c>
      <c r="F432" s="172" t="s">
        <v>413</v>
      </c>
      <c r="H432" s="171" t="s">
        <v>1</v>
      </c>
      <c r="I432" s="173"/>
      <c r="L432" s="170"/>
      <c r="M432" s="174"/>
      <c r="T432" s="175"/>
      <c r="AT432" s="171" t="s">
        <v>148</v>
      </c>
      <c r="AU432" s="171" t="s">
        <v>85</v>
      </c>
      <c r="AV432" s="12" t="s">
        <v>83</v>
      </c>
      <c r="AW432" s="12" t="s">
        <v>32</v>
      </c>
      <c r="AX432" s="12" t="s">
        <v>76</v>
      </c>
      <c r="AY432" s="171" t="s">
        <v>135</v>
      </c>
    </row>
    <row r="433" spans="2:65" s="13" customFormat="1">
      <c r="B433" s="176"/>
      <c r="D433" s="166" t="s">
        <v>148</v>
      </c>
      <c r="E433" s="177" t="s">
        <v>1</v>
      </c>
      <c r="F433" s="178" t="s">
        <v>414</v>
      </c>
      <c r="H433" s="179">
        <v>1.5</v>
      </c>
      <c r="I433" s="180"/>
      <c r="L433" s="176"/>
      <c r="M433" s="181"/>
      <c r="T433" s="182"/>
      <c r="AT433" s="177" t="s">
        <v>148</v>
      </c>
      <c r="AU433" s="177" t="s">
        <v>85</v>
      </c>
      <c r="AV433" s="13" t="s">
        <v>85</v>
      </c>
      <c r="AW433" s="13" t="s">
        <v>32</v>
      </c>
      <c r="AX433" s="13" t="s">
        <v>76</v>
      </c>
      <c r="AY433" s="177" t="s">
        <v>135</v>
      </c>
    </row>
    <row r="434" spans="2:65" s="14" customFormat="1">
      <c r="B434" s="183"/>
      <c r="D434" s="166" t="s">
        <v>148</v>
      </c>
      <c r="E434" s="184" t="s">
        <v>1</v>
      </c>
      <c r="F434" s="185" t="s">
        <v>415</v>
      </c>
      <c r="H434" s="186">
        <v>13.2</v>
      </c>
      <c r="I434" s="187"/>
      <c r="L434" s="183"/>
      <c r="M434" s="188"/>
      <c r="T434" s="189"/>
      <c r="AT434" s="184" t="s">
        <v>148</v>
      </c>
      <c r="AU434" s="184" t="s">
        <v>85</v>
      </c>
      <c r="AV434" s="14" t="s">
        <v>153</v>
      </c>
      <c r="AW434" s="14" t="s">
        <v>32</v>
      </c>
      <c r="AX434" s="14" t="s">
        <v>76</v>
      </c>
      <c r="AY434" s="184" t="s">
        <v>135</v>
      </c>
    </row>
    <row r="435" spans="2:65" s="15" customFormat="1">
      <c r="B435" s="190"/>
      <c r="D435" s="166" t="s">
        <v>148</v>
      </c>
      <c r="E435" s="191" t="s">
        <v>1</v>
      </c>
      <c r="F435" s="192" t="s">
        <v>154</v>
      </c>
      <c r="H435" s="193">
        <v>25.5</v>
      </c>
      <c r="I435" s="194"/>
      <c r="L435" s="190"/>
      <c r="M435" s="195"/>
      <c r="T435" s="196"/>
      <c r="AT435" s="191" t="s">
        <v>148</v>
      </c>
      <c r="AU435" s="191" t="s">
        <v>85</v>
      </c>
      <c r="AV435" s="15" t="s">
        <v>142</v>
      </c>
      <c r="AW435" s="15" t="s">
        <v>32</v>
      </c>
      <c r="AX435" s="15" t="s">
        <v>83</v>
      </c>
      <c r="AY435" s="191" t="s">
        <v>135</v>
      </c>
    </row>
    <row r="436" spans="2:65" s="1" customFormat="1" ht="33" customHeight="1">
      <c r="B436" s="152"/>
      <c r="C436" s="153" t="s">
        <v>416</v>
      </c>
      <c r="D436" s="153" t="s">
        <v>137</v>
      </c>
      <c r="E436" s="154" t="s">
        <v>417</v>
      </c>
      <c r="F436" s="155" t="s">
        <v>418</v>
      </c>
      <c r="G436" s="156" t="s">
        <v>209</v>
      </c>
      <c r="H436" s="157">
        <v>180.36199999999999</v>
      </c>
      <c r="I436" s="158"/>
      <c r="J436" s="159">
        <f>ROUND(I436*H436,2)</f>
        <v>0</v>
      </c>
      <c r="K436" s="155" t="s">
        <v>141</v>
      </c>
      <c r="L436" s="32"/>
      <c r="M436" s="160" t="s">
        <v>1</v>
      </c>
      <c r="N436" s="161" t="s">
        <v>41</v>
      </c>
      <c r="P436" s="162">
        <f>O436*H436</f>
        <v>0</v>
      </c>
      <c r="Q436" s="162">
        <v>0</v>
      </c>
      <c r="R436" s="162">
        <f>Q436*H436</f>
        <v>0</v>
      </c>
      <c r="S436" s="162">
        <v>5.7000000000000002E-2</v>
      </c>
      <c r="T436" s="163">
        <f>S436*H436</f>
        <v>10.280634000000001</v>
      </c>
      <c r="AR436" s="164" t="s">
        <v>142</v>
      </c>
      <c r="AT436" s="164" t="s">
        <v>137</v>
      </c>
      <c r="AU436" s="164" t="s">
        <v>85</v>
      </c>
      <c r="AY436" s="17" t="s">
        <v>135</v>
      </c>
      <c r="BE436" s="165">
        <f>IF(N436="základní",J436,0)</f>
        <v>0</v>
      </c>
      <c r="BF436" s="165">
        <f>IF(N436="snížená",J436,0)</f>
        <v>0</v>
      </c>
      <c r="BG436" s="165">
        <f>IF(N436="zákl. přenesená",J436,0)</f>
        <v>0</v>
      </c>
      <c r="BH436" s="165">
        <f>IF(N436="sníž. přenesená",J436,0)</f>
        <v>0</v>
      </c>
      <c r="BI436" s="165">
        <f>IF(N436="nulová",J436,0)</f>
        <v>0</v>
      </c>
      <c r="BJ436" s="17" t="s">
        <v>83</v>
      </c>
      <c r="BK436" s="165">
        <f>ROUND(I436*H436,2)</f>
        <v>0</v>
      </c>
      <c r="BL436" s="17" t="s">
        <v>142</v>
      </c>
      <c r="BM436" s="164" t="s">
        <v>419</v>
      </c>
    </row>
    <row r="437" spans="2:65" s="1" customFormat="1" ht="29.25">
      <c r="B437" s="32"/>
      <c r="D437" s="166" t="s">
        <v>144</v>
      </c>
      <c r="F437" s="167" t="s">
        <v>420</v>
      </c>
      <c r="I437" s="95"/>
      <c r="L437" s="32"/>
      <c r="M437" s="168"/>
      <c r="T437" s="55"/>
      <c r="AT437" s="17" t="s">
        <v>144</v>
      </c>
      <c r="AU437" s="17" t="s">
        <v>85</v>
      </c>
    </row>
    <row r="438" spans="2:65" s="12" customFormat="1">
      <c r="B438" s="170"/>
      <c r="D438" s="166" t="s">
        <v>148</v>
      </c>
      <c r="E438" s="171" t="s">
        <v>1</v>
      </c>
      <c r="F438" s="172" t="s">
        <v>421</v>
      </c>
      <c r="H438" s="171" t="s">
        <v>1</v>
      </c>
      <c r="I438" s="173"/>
      <c r="L438" s="170"/>
      <c r="M438" s="174"/>
      <c r="T438" s="175"/>
      <c r="AT438" s="171" t="s">
        <v>148</v>
      </c>
      <c r="AU438" s="171" t="s">
        <v>85</v>
      </c>
      <c r="AV438" s="12" t="s">
        <v>83</v>
      </c>
      <c r="AW438" s="12" t="s">
        <v>32</v>
      </c>
      <c r="AX438" s="12" t="s">
        <v>76</v>
      </c>
      <c r="AY438" s="171" t="s">
        <v>135</v>
      </c>
    </row>
    <row r="439" spans="2:65" s="12" customFormat="1">
      <c r="B439" s="170"/>
      <c r="D439" s="166" t="s">
        <v>148</v>
      </c>
      <c r="E439" s="171" t="s">
        <v>1</v>
      </c>
      <c r="F439" s="172" t="s">
        <v>150</v>
      </c>
      <c r="H439" s="171" t="s">
        <v>1</v>
      </c>
      <c r="I439" s="173"/>
      <c r="L439" s="170"/>
      <c r="M439" s="174"/>
      <c r="T439" s="175"/>
      <c r="AT439" s="171" t="s">
        <v>148</v>
      </c>
      <c r="AU439" s="171" t="s">
        <v>85</v>
      </c>
      <c r="AV439" s="12" t="s">
        <v>83</v>
      </c>
      <c r="AW439" s="12" t="s">
        <v>32</v>
      </c>
      <c r="AX439" s="12" t="s">
        <v>76</v>
      </c>
      <c r="AY439" s="171" t="s">
        <v>135</v>
      </c>
    </row>
    <row r="440" spans="2:65" s="13" customFormat="1">
      <c r="B440" s="176"/>
      <c r="D440" s="166" t="s">
        <v>148</v>
      </c>
      <c r="E440" s="177" t="s">
        <v>1</v>
      </c>
      <c r="F440" s="178" t="s">
        <v>283</v>
      </c>
      <c r="H440" s="179">
        <v>204.6</v>
      </c>
      <c r="I440" s="180"/>
      <c r="L440" s="176"/>
      <c r="M440" s="181"/>
      <c r="T440" s="182"/>
      <c r="AT440" s="177" t="s">
        <v>148</v>
      </c>
      <c r="AU440" s="177" t="s">
        <v>85</v>
      </c>
      <c r="AV440" s="13" t="s">
        <v>85</v>
      </c>
      <c r="AW440" s="13" t="s">
        <v>32</v>
      </c>
      <c r="AX440" s="13" t="s">
        <v>76</v>
      </c>
      <c r="AY440" s="177" t="s">
        <v>135</v>
      </c>
    </row>
    <row r="441" spans="2:65" s="13" customFormat="1">
      <c r="B441" s="176"/>
      <c r="D441" s="166" t="s">
        <v>148</v>
      </c>
      <c r="E441" s="177" t="s">
        <v>1</v>
      </c>
      <c r="F441" s="178" t="s">
        <v>284</v>
      </c>
      <c r="H441" s="179">
        <v>-13.513</v>
      </c>
      <c r="I441" s="180"/>
      <c r="L441" s="176"/>
      <c r="M441" s="181"/>
      <c r="T441" s="182"/>
      <c r="AT441" s="177" t="s">
        <v>148</v>
      </c>
      <c r="AU441" s="177" t="s">
        <v>85</v>
      </c>
      <c r="AV441" s="13" t="s">
        <v>85</v>
      </c>
      <c r="AW441" s="13" t="s">
        <v>32</v>
      </c>
      <c r="AX441" s="13" t="s">
        <v>76</v>
      </c>
      <c r="AY441" s="177" t="s">
        <v>135</v>
      </c>
    </row>
    <row r="442" spans="2:65" s="13" customFormat="1">
      <c r="B442" s="176"/>
      <c r="D442" s="166" t="s">
        <v>148</v>
      </c>
      <c r="E442" s="177" t="s">
        <v>1</v>
      </c>
      <c r="F442" s="178" t="s">
        <v>285</v>
      </c>
      <c r="H442" s="179">
        <v>-10.725</v>
      </c>
      <c r="I442" s="180"/>
      <c r="L442" s="176"/>
      <c r="M442" s="181"/>
      <c r="T442" s="182"/>
      <c r="AT442" s="177" t="s">
        <v>148</v>
      </c>
      <c r="AU442" s="177" t="s">
        <v>85</v>
      </c>
      <c r="AV442" s="13" t="s">
        <v>85</v>
      </c>
      <c r="AW442" s="13" t="s">
        <v>32</v>
      </c>
      <c r="AX442" s="13" t="s">
        <v>76</v>
      </c>
      <c r="AY442" s="177" t="s">
        <v>135</v>
      </c>
    </row>
    <row r="443" spans="2:65" s="14" customFormat="1">
      <c r="B443" s="183"/>
      <c r="D443" s="166" t="s">
        <v>148</v>
      </c>
      <c r="E443" s="184" t="s">
        <v>1</v>
      </c>
      <c r="F443" s="185" t="s">
        <v>152</v>
      </c>
      <c r="H443" s="186">
        <v>180.36199999999999</v>
      </c>
      <c r="I443" s="187"/>
      <c r="L443" s="183"/>
      <c r="M443" s="188"/>
      <c r="T443" s="189"/>
      <c r="AT443" s="184" t="s">
        <v>148</v>
      </c>
      <c r="AU443" s="184" t="s">
        <v>85</v>
      </c>
      <c r="AV443" s="14" t="s">
        <v>153</v>
      </c>
      <c r="AW443" s="14" t="s">
        <v>32</v>
      </c>
      <c r="AX443" s="14" t="s">
        <v>76</v>
      </c>
      <c r="AY443" s="184" t="s">
        <v>135</v>
      </c>
    </row>
    <row r="444" spans="2:65" s="15" customFormat="1">
      <c r="B444" s="190"/>
      <c r="D444" s="166" t="s">
        <v>148</v>
      </c>
      <c r="E444" s="191" t="s">
        <v>1</v>
      </c>
      <c r="F444" s="192" t="s">
        <v>154</v>
      </c>
      <c r="H444" s="193">
        <v>180.36199999999999</v>
      </c>
      <c r="I444" s="194"/>
      <c r="L444" s="190"/>
      <c r="M444" s="195"/>
      <c r="T444" s="196"/>
      <c r="AT444" s="191" t="s">
        <v>148</v>
      </c>
      <c r="AU444" s="191" t="s">
        <v>85</v>
      </c>
      <c r="AV444" s="15" t="s">
        <v>142</v>
      </c>
      <c r="AW444" s="15" t="s">
        <v>32</v>
      </c>
      <c r="AX444" s="15" t="s">
        <v>83</v>
      </c>
      <c r="AY444" s="191" t="s">
        <v>135</v>
      </c>
    </row>
    <row r="445" spans="2:65" s="1" customFormat="1" ht="33" customHeight="1">
      <c r="B445" s="152"/>
      <c r="C445" s="153" t="s">
        <v>422</v>
      </c>
      <c r="D445" s="153" t="s">
        <v>137</v>
      </c>
      <c r="E445" s="154" t="s">
        <v>423</v>
      </c>
      <c r="F445" s="155" t="s">
        <v>424</v>
      </c>
      <c r="G445" s="156" t="s">
        <v>209</v>
      </c>
      <c r="H445" s="157">
        <v>90.525000000000006</v>
      </c>
      <c r="I445" s="158"/>
      <c r="J445" s="159">
        <f>ROUND(I445*H445,2)</f>
        <v>0</v>
      </c>
      <c r="K445" s="155" t="s">
        <v>141</v>
      </c>
      <c r="L445" s="32"/>
      <c r="M445" s="160" t="s">
        <v>1</v>
      </c>
      <c r="N445" s="161" t="s">
        <v>41</v>
      </c>
      <c r="P445" s="162">
        <f>O445*H445</f>
        <v>0</v>
      </c>
      <c r="Q445" s="162">
        <v>0</v>
      </c>
      <c r="R445" s="162">
        <f>Q445*H445</f>
        <v>0</v>
      </c>
      <c r="S445" s="162">
        <v>7.1999999999999995E-2</v>
      </c>
      <c r="T445" s="163">
        <f>S445*H445</f>
        <v>6.5178000000000003</v>
      </c>
      <c r="AR445" s="164" t="s">
        <v>142</v>
      </c>
      <c r="AT445" s="164" t="s">
        <v>137</v>
      </c>
      <c r="AU445" s="164" t="s">
        <v>85</v>
      </c>
      <c r="AY445" s="17" t="s">
        <v>135</v>
      </c>
      <c r="BE445" s="165">
        <f>IF(N445="základní",J445,0)</f>
        <v>0</v>
      </c>
      <c r="BF445" s="165">
        <f>IF(N445="snížená",J445,0)</f>
        <v>0</v>
      </c>
      <c r="BG445" s="165">
        <f>IF(N445="zákl. přenesená",J445,0)</f>
        <v>0</v>
      </c>
      <c r="BH445" s="165">
        <f>IF(N445="sníž. přenesená",J445,0)</f>
        <v>0</v>
      </c>
      <c r="BI445" s="165">
        <f>IF(N445="nulová",J445,0)</f>
        <v>0</v>
      </c>
      <c r="BJ445" s="17" t="s">
        <v>83</v>
      </c>
      <c r="BK445" s="165">
        <f>ROUND(I445*H445,2)</f>
        <v>0</v>
      </c>
      <c r="BL445" s="17" t="s">
        <v>142</v>
      </c>
      <c r="BM445" s="164" t="s">
        <v>425</v>
      </c>
    </row>
    <row r="446" spans="2:65" s="1" customFormat="1" ht="29.25">
      <c r="B446" s="32"/>
      <c r="D446" s="166" t="s">
        <v>144</v>
      </c>
      <c r="F446" s="167" t="s">
        <v>426</v>
      </c>
      <c r="I446" s="95"/>
      <c r="L446" s="32"/>
      <c r="M446" s="168"/>
      <c r="T446" s="55"/>
      <c r="AT446" s="17" t="s">
        <v>144</v>
      </c>
      <c r="AU446" s="17" t="s">
        <v>85</v>
      </c>
    </row>
    <row r="447" spans="2:65" s="12" customFormat="1">
      <c r="B447" s="170"/>
      <c r="D447" s="166" t="s">
        <v>148</v>
      </c>
      <c r="E447" s="171" t="s">
        <v>1</v>
      </c>
      <c r="F447" s="172" t="s">
        <v>427</v>
      </c>
      <c r="H447" s="171" t="s">
        <v>1</v>
      </c>
      <c r="I447" s="173"/>
      <c r="L447" s="170"/>
      <c r="M447" s="174"/>
      <c r="T447" s="175"/>
      <c r="AT447" s="171" t="s">
        <v>148</v>
      </c>
      <c r="AU447" s="171" t="s">
        <v>85</v>
      </c>
      <c r="AV447" s="12" t="s">
        <v>83</v>
      </c>
      <c r="AW447" s="12" t="s">
        <v>32</v>
      </c>
      <c r="AX447" s="12" t="s">
        <v>76</v>
      </c>
      <c r="AY447" s="171" t="s">
        <v>135</v>
      </c>
    </row>
    <row r="448" spans="2:65" s="12" customFormat="1">
      <c r="B448" s="170"/>
      <c r="D448" s="166" t="s">
        <v>148</v>
      </c>
      <c r="E448" s="171" t="s">
        <v>1</v>
      </c>
      <c r="F448" s="172" t="s">
        <v>428</v>
      </c>
      <c r="H448" s="171" t="s">
        <v>1</v>
      </c>
      <c r="I448" s="173"/>
      <c r="L448" s="170"/>
      <c r="M448" s="174"/>
      <c r="T448" s="175"/>
      <c r="AT448" s="171" t="s">
        <v>148</v>
      </c>
      <c r="AU448" s="171" t="s">
        <v>85</v>
      </c>
      <c r="AV448" s="12" t="s">
        <v>83</v>
      </c>
      <c r="AW448" s="12" t="s">
        <v>32</v>
      </c>
      <c r="AX448" s="12" t="s">
        <v>76</v>
      </c>
      <c r="AY448" s="171" t="s">
        <v>135</v>
      </c>
    </row>
    <row r="449" spans="2:65" s="12" customFormat="1">
      <c r="B449" s="170"/>
      <c r="D449" s="166" t="s">
        <v>148</v>
      </c>
      <c r="E449" s="171" t="s">
        <v>1</v>
      </c>
      <c r="F449" s="172" t="s">
        <v>150</v>
      </c>
      <c r="H449" s="171" t="s">
        <v>1</v>
      </c>
      <c r="I449" s="173"/>
      <c r="L449" s="170"/>
      <c r="M449" s="174"/>
      <c r="T449" s="175"/>
      <c r="AT449" s="171" t="s">
        <v>148</v>
      </c>
      <c r="AU449" s="171" t="s">
        <v>85</v>
      </c>
      <c r="AV449" s="12" t="s">
        <v>83</v>
      </c>
      <c r="AW449" s="12" t="s">
        <v>32</v>
      </c>
      <c r="AX449" s="12" t="s">
        <v>76</v>
      </c>
      <c r="AY449" s="171" t="s">
        <v>135</v>
      </c>
    </row>
    <row r="450" spans="2:65" s="13" customFormat="1">
      <c r="B450" s="176"/>
      <c r="D450" s="166" t="s">
        <v>148</v>
      </c>
      <c r="E450" s="177" t="s">
        <v>1</v>
      </c>
      <c r="F450" s="178" t="s">
        <v>260</v>
      </c>
      <c r="H450" s="179">
        <v>104.5</v>
      </c>
      <c r="I450" s="180"/>
      <c r="L450" s="176"/>
      <c r="M450" s="181"/>
      <c r="T450" s="182"/>
      <c r="AT450" s="177" t="s">
        <v>148</v>
      </c>
      <c r="AU450" s="177" t="s">
        <v>85</v>
      </c>
      <c r="AV450" s="13" t="s">
        <v>85</v>
      </c>
      <c r="AW450" s="13" t="s">
        <v>32</v>
      </c>
      <c r="AX450" s="13" t="s">
        <v>76</v>
      </c>
      <c r="AY450" s="177" t="s">
        <v>135</v>
      </c>
    </row>
    <row r="451" spans="2:65" s="13" customFormat="1">
      <c r="B451" s="176"/>
      <c r="D451" s="166" t="s">
        <v>148</v>
      </c>
      <c r="E451" s="177" t="s">
        <v>1</v>
      </c>
      <c r="F451" s="178" t="s">
        <v>261</v>
      </c>
      <c r="H451" s="179">
        <v>-13.975</v>
      </c>
      <c r="I451" s="180"/>
      <c r="L451" s="176"/>
      <c r="M451" s="181"/>
      <c r="T451" s="182"/>
      <c r="AT451" s="177" t="s">
        <v>148</v>
      </c>
      <c r="AU451" s="177" t="s">
        <v>85</v>
      </c>
      <c r="AV451" s="13" t="s">
        <v>85</v>
      </c>
      <c r="AW451" s="13" t="s">
        <v>32</v>
      </c>
      <c r="AX451" s="13" t="s">
        <v>76</v>
      </c>
      <c r="AY451" s="177" t="s">
        <v>135</v>
      </c>
    </row>
    <row r="452" spans="2:65" s="14" customFormat="1">
      <c r="B452" s="183"/>
      <c r="D452" s="166" t="s">
        <v>148</v>
      </c>
      <c r="E452" s="184" t="s">
        <v>1</v>
      </c>
      <c r="F452" s="185" t="s">
        <v>152</v>
      </c>
      <c r="H452" s="186">
        <v>90.525000000000006</v>
      </c>
      <c r="I452" s="187"/>
      <c r="L452" s="183"/>
      <c r="M452" s="188"/>
      <c r="T452" s="189"/>
      <c r="AT452" s="184" t="s">
        <v>148</v>
      </c>
      <c r="AU452" s="184" t="s">
        <v>85</v>
      </c>
      <c r="AV452" s="14" t="s">
        <v>153</v>
      </c>
      <c r="AW452" s="14" t="s">
        <v>32</v>
      </c>
      <c r="AX452" s="14" t="s">
        <v>76</v>
      </c>
      <c r="AY452" s="184" t="s">
        <v>135</v>
      </c>
    </row>
    <row r="453" spans="2:65" s="15" customFormat="1">
      <c r="B453" s="190"/>
      <c r="D453" s="166" t="s">
        <v>148</v>
      </c>
      <c r="E453" s="191" t="s">
        <v>1</v>
      </c>
      <c r="F453" s="192" t="s">
        <v>154</v>
      </c>
      <c r="H453" s="193">
        <v>90.525000000000006</v>
      </c>
      <c r="I453" s="194"/>
      <c r="L453" s="190"/>
      <c r="M453" s="195"/>
      <c r="T453" s="196"/>
      <c r="AT453" s="191" t="s">
        <v>148</v>
      </c>
      <c r="AU453" s="191" t="s">
        <v>85</v>
      </c>
      <c r="AV453" s="15" t="s">
        <v>142</v>
      </c>
      <c r="AW453" s="15" t="s">
        <v>32</v>
      </c>
      <c r="AX453" s="15" t="s">
        <v>83</v>
      </c>
      <c r="AY453" s="191" t="s">
        <v>135</v>
      </c>
    </row>
    <row r="454" spans="2:65" s="1" customFormat="1" ht="16.5" customHeight="1">
      <c r="B454" s="152"/>
      <c r="C454" s="153" t="s">
        <v>429</v>
      </c>
      <c r="D454" s="153" t="s">
        <v>137</v>
      </c>
      <c r="E454" s="154" t="s">
        <v>430</v>
      </c>
      <c r="F454" s="155" t="s">
        <v>431</v>
      </c>
      <c r="G454" s="156" t="s">
        <v>209</v>
      </c>
      <c r="H454" s="157">
        <v>270.887</v>
      </c>
      <c r="I454" s="158"/>
      <c r="J454" s="159">
        <f>ROUND(I454*H454,2)</f>
        <v>0</v>
      </c>
      <c r="K454" s="155" t="s">
        <v>141</v>
      </c>
      <c r="L454" s="32"/>
      <c r="M454" s="160" t="s">
        <v>1</v>
      </c>
      <c r="N454" s="161" t="s">
        <v>41</v>
      </c>
      <c r="P454" s="162">
        <f>O454*H454</f>
        <v>0</v>
      </c>
      <c r="Q454" s="162">
        <v>0</v>
      </c>
      <c r="R454" s="162">
        <f>Q454*H454</f>
        <v>0</v>
      </c>
      <c r="S454" s="162">
        <v>1.4E-2</v>
      </c>
      <c r="T454" s="163">
        <f>S454*H454</f>
        <v>3.7924180000000001</v>
      </c>
      <c r="AR454" s="164" t="s">
        <v>142</v>
      </c>
      <c r="AT454" s="164" t="s">
        <v>137</v>
      </c>
      <c r="AU454" s="164" t="s">
        <v>85</v>
      </c>
      <c r="AY454" s="17" t="s">
        <v>135</v>
      </c>
      <c r="BE454" s="165">
        <f>IF(N454="základní",J454,0)</f>
        <v>0</v>
      </c>
      <c r="BF454" s="165">
        <f>IF(N454="snížená",J454,0)</f>
        <v>0</v>
      </c>
      <c r="BG454" s="165">
        <f>IF(N454="zákl. přenesená",J454,0)</f>
        <v>0</v>
      </c>
      <c r="BH454" s="165">
        <f>IF(N454="sníž. přenesená",J454,0)</f>
        <v>0</v>
      </c>
      <c r="BI454" s="165">
        <f>IF(N454="nulová",J454,0)</f>
        <v>0</v>
      </c>
      <c r="BJ454" s="17" t="s">
        <v>83</v>
      </c>
      <c r="BK454" s="165">
        <f>ROUND(I454*H454,2)</f>
        <v>0</v>
      </c>
      <c r="BL454" s="17" t="s">
        <v>142</v>
      </c>
      <c r="BM454" s="164" t="s">
        <v>432</v>
      </c>
    </row>
    <row r="455" spans="2:65" s="1" customFormat="1" ht="19.5">
      <c r="B455" s="32"/>
      <c r="D455" s="166" t="s">
        <v>144</v>
      </c>
      <c r="F455" s="167" t="s">
        <v>433</v>
      </c>
      <c r="I455" s="95"/>
      <c r="L455" s="32"/>
      <c r="M455" s="168"/>
      <c r="T455" s="55"/>
      <c r="AT455" s="17" t="s">
        <v>144</v>
      </c>
      <c r="AU455" s="17" t="s">
        <v>85</v>
      </c>
    </row>
    <row r="456" spans="2:65" s="12" customFormat="1">
      <c r="B456" s="170"/>
      <c r="D456" s="166" t="s">
        <v>148</v>
      </c>
      <c r="E456" s="171" t="s">
        <v>1</v>
      </c>
      <c r="F456" s="172" t="s">
        <v>434</v>
      </c>
      <c r="H456" s="171" t="s">
        <v>1</v>
      </c>
      <c r="I456" s="173"/>
      <c r="L456" s="170"/>
      <c r="M456" s="174"/>
      <c r="T456" s="175"/>
      <c r="AT456" s="171" t="s">
        <v>148</v>
      </c>
      <c r="AU456" s="171" t="s">
        <v>85</v>
      </c>
      <c r="AV456" s="12" t="s">
        <v>83</v>
      </c>
      <c r="AW456" s="12" t="s">
        <v>32</v>
      </c>
      <c r="AX456" s="12" t="s">
        <v>76</v>
      </c>
      <c r="AY456" s="171" t="s">
        <v>135</v>
      </c>
    </row>
    <row r="457" spans="2:65" s="13" customFormat="1">
      <c r="B457" s="176"/>
      <c r="D457" s="166" t="s">
        <v>148</v>
      </c>
      <c r="E457" s="177" t="s">
        <v>1</v>
      </c>
      <c r="F457" s="178" t="s">
        <v>435</v>
      </c>
      <c r="H457" s="179">
        <v>270.887</v>
      </c>
      <c r="I457" s="180"/>
      <c r="L457" s="176"/>
      <c r="M457" s="181"/>
      <c r="T457" s="182"/>
      <c r="AT457" s="177" t="s">
        <v>148</v>
      </c>
      <c r="AU457" s="177" t="s">
        <v>85</v>
      </c>
      <c r="AV457" s="13" t="s">
        <v>85</v>
      </c>
      <c r="AW457" s="13" t="s">
        <v>32</v>
      </c>
      <c r="AX457" s="13" t="s">
        <v>76</v>
      </c>
      <c r="AY457" s="177" t="s">
        <v>135</v>
      </c>
    </row>
    <row r="458" spans="2:65" s="14" customFormat="1">
      <c r="B458" s="183"/>
      <c r="D458" s="166" t="s">
        <v>148</v>
      </c>
      <c r="E458" s="184" t="s">
        <v>1</v>
      </c>
      <c r="F458" s="185" t="s">
        <v>152</v>
      </c>
      <c r="H458" s="186">
        <v>270.887</v>
      </c>
      <c r="I458" s="187"/>
      <c r="L458" s="183"/>
      <c r="M458" s="188"/>
      <c r="T458" s="189"/>
      <c r="AT458" s="184" t="s">
        <v>148</v>
      </c>
      <c r="AU458" s="184" t="s">
        <v>85</v>
      </c>
      <c r="AV458" s="14" t="s">
        <v>153</v>
      </c>
      <c r="AW458" s="14" t="s">
        <v>32</v>
      </c>
      <c r="AX458" s="14" t="s">
        <v>76</v>
      </c>
      <c r="AY458" s="184" t="s">
        <v>135</v>
      </c>
    </row>
    <row r="459" spans="2:65" s="15" customFormat="1">
      <c r="B459" s="190"/>
      <c r="D459" s="166" t="s">
        <v>148</v>
      </c>
      <c r="E459" s="191" t="s">
        <v>1</v>
      </c>
      <c r="F459" s="192" t="s">
        <v>154</v>
      </c>
      <c r="H459" s="193">
        <v>270.887</v>
      </c>
      <c r="I459" s="194"/>
      <c r="L459" s="190"/>
      <c r="M459" s="195"/>
      <c r="T459" s="196"/>
      <c r="AT459" s="191" t="s">
        <v>148</v>
      </c>
      <c r="AU459" s="191" t="s">
        <v>85</v>
      </c>
      <c r="AV459" s="15" t="s">
        <v>142</v>
      </c>
      <c r="AW459" s="15" t="s">
        <v>32</v>
      </c>
      <c r="AX459" s="15" t="s">
        <v>83</v>
      </c>
      <c r="AY459" s="191" t="s">
        <v>135</v>
      </c>
    </row>
    <row r="460" spans="2:65" s="1" customFormat="1" ht="21.75" customHeight="1">
      <c r="B460" s="152"/>
      <c r="C460" s="153" t="s">
        <v>436</v>
      </c>
      <c r="D460" s="153" t="s">
        <v>137</v>
      </c>
      <c r="E460" s="154" t="s">
        <v>437</v>
      </c>
      <c r="F460" s="155" t="s">
        <v>438</v>
      </c>
      <c r="G460" s="156" t="s">
        <v>209</v>
      </c>
      <c r="H460" s="157">
        <v>284.08699999999999</v>
      </c>
      <c r="I460" s="158"/>
      <c r="J460" s="159">
        <f>ROUND(I460*H460,2)</f>
        <v>0</v>
      </c>
      <c r="K460" s="155" t="s">
        <v>141</v>
      </c>
      <c r="L460" s="32"/>
      <c r="M460" s="160" t="s">
        <v>1</v>
      </c>
      <c r="N460" s="161" t="s">
        <v>41</v>
      </c>
      <c r="P460" s="162">
        <f>O460*H460</f>
        <v>0</v>
      </c>
      <c r="Q460" s="162">
        <v>0</v>
      </c>
      <c r="R460" s="162">
        <f>Q460*H460</f>
        <v>0</v>
      </c>
      <c r="S460" s="162">
        <v>0</v>
      </c>
      <c r="T460" s="163">
        <f>S460*H460</f>
        <v>0</v>
      </c>
      <c r="AR460" s="164" t="s">
        <v>142</v>
      </c>
      <c r="AT460" s="164" t="s">
        <v>137</v>
      </c>
      <c r="AU460" s="164" t="s">
        <v>85</v>
      </c>
      <c r="AY460" s="17" t="s">
        <v>135</v>
      </c>
      <c r="BE460" s="165">
        <f>IF(N460="základní",J460,0)</f>
        <v>0</v>
      </c>
      <c r="BF460" s="165">
        <f>IF(N460="snížená",J460,0)</f>
        <v>0</v>
      </c>
      <c r="BG460" s="165">
        <f>IF(N460="zákl. přenesená",J460,0)</f>
        <v>0</v>
      </c>
      <c r="BH460" s="165">
        <f>IF(N460="sníž. přenesená",J460,0)</f>
        <v>0</v>
      </c>
      <c r="BI460" s="165">
        <f>IF(N460="nulová",J460,0)</f>
        <v>0</v>
      </c>
      <c r="BJ460" s="17" t="s">
        <v>83</v>
      </c>
      <c r="BK460" s="165">
        <f>ROUND(I460*H460,2)</f>
        <v>0</v>
      </c>
      <c r="BL460" s="17" t="s">
        <v>142</v>
      </c>
      <c r="BM460" s="164" t="s">
        <v>439</v>
      </c>
    </row>
    <row r="461" spans="2:65" s="1" customFormat="1">
      <c r="B461" s="32"/>
      <c r="D461" s="166" t="s">
        <v>144</v>
      </c>
      <c r="F461" s="167" t="s">
        <v>438</v>
      </c>
      <c r="I461" s="95"/>
      <c r="L461" s="32"/>
      <c r="M461" s="168"/>
      <c r="T461" s="55"/>
      <c r="AT461" s="17" t="s">
        <v>144</v>
      </c>
      <c r="AU461" s="17" t="s">
        <v>85</v>
      </c>
    </row>
    <row r="462" spans="2:65" s="1" customFormat="1" ht="68.25">
      <c r="B462" s="32"/>
      <c r="D462" s="166" t="s">
        <v>146</v>
      </c>
      <c r="F462" s="169" t="s">
        <v>440</v>
      </c>
      <c r="I462" s="95"/>
      <c r="L462" s="32"/>
      <c r="M462" s="168"/>
      <c r="T462" s="55"/>
      <c r="AT462" s="17" t="s">
        <v>146</v>
      </c>
      <c r="AU462" s="17" t="s">
        <v>85</v>
      </c>
    </row>
    <row r="463" spans="2:65" s="12" customFormat="1">
      <c r="B463" s="170"/>
      <c r="D463" s="166" t="s">
        <v>148</v>
      </c>
      <c r="E463" s="171" t="s">
        <v>1</v>
      </c>
      <c r="F463" s="172" t="s">
        <v>441</v>
      </c>
      <c r="H463" s="171" t="s">
        <v>1</v>
      </c>
      <c r="I463" s="173"/>
      <c r="L463" s="170"/>
      <c r="M463" s="174"/>
      <c r="T463" s="175"/>
      <c r="AT463" s="171" t="s">
        <v>148</v>
      </c>
      <c r="AU463" s="171" t="s">
        <v>85</v>
      </c>
      <c r="AV463" s="12" t="s">
        <v>83</v>
      </c>
      <c r="AW463" s="12" t="s">
        <v>32</v>
      </c>
      <c r="AX463" s="12" t="s">
        <v>76</v>
      </c>
      <c r="AY463" s="171" t="s">
        <v>135</v>
      </c>
    </row>
    <row r="464" spans="2:65" s="13" customFormat="1">
      <c r="B464" s="176"/>
      <c r="D464" s="166" t="s">
        <v>148</v>
      </c>
      <c r="E464" s="177" t="s">
        <v>1</v>
      </c>
      <c r="F464" s="178" t="s">
        <v>435</v>
      </c>
      <c r="H464" s="179">
        <v>270.887</v>
      </c>
      <c r="I464" s="180"/>
      <c r="L464" s="176"/>
      <c r="M464" s="181"/>
      <c r="T464" s="182"/>
      <c r="AT464" s="177" t="s">
        <v>148</v>
      </c>
      <c r="AU464" s="177" t="s">
        <v>85</v>
      </c>
      <c r="AV464" s="13" t="s">
        <v>85</v>
      </c>
      <c r="AW464" s="13" t="s">
        <v>32</v>
      </c>
      <c r="AX464" s="13" t="s">
        <v>76</v>
      </c>
      <c r="AY464" s="177" t="s">
        <v>135</v>
      </c>
    </row>
    <row r="465" spans="2:65" s="12" customFormat="1">
      <c r="B465" s="170"/>
      <c r="D465" s="166" t="s">
        <v>148</v>
      </c>
      <c r="E465" s="171" t="s">
        <v>1</v>
      </c>
      <c r="F465" s="172" t="s">
        <v>442</v>
      </c>
      <c r="H465" s="171" t="s">
        <v>1</v>
      </c>
      <c r="I465" s="173"/>
      <c r="L465" s="170"/>
      <c r="M465" s="174"/>
      <c r="T465" s="175"/>
      <c r="AT465" s="171" t="s">
        <v>148</v>
      </c>
      <c r="AU465" s="171" t="s">
        <v>85</v>
      </c>
      <c r="AV465" s="12" t="s">
        <v>83</v>
      </c>
      <c r="AW465" s="12" t="s">
        <v>32</v>
      </c>
      <c r="AX465" s="12" t="s">
        <v>76</v>
      </c>
      <c r="AY465" s="171" t="s">
        <v>135</v>
      </c>
    </row>
    <row r="466" spans="2:65" s="12" customFormat="1">
      <c r="B466" s="170"/>
      <c r="D466" s="166" t="s">
        <v>148</v>
      </c>
      <c r="E466" s="171" t="s">
        <v>1</v>
      </c>
      <c r="F466" s="172" t="s">
        <v>150</v>
      </c>
      <c r="H466" s="171" t="s">
        <v>1</v>
      </c>
      <c r="I466" s="173"/>
      <c r="L466" s="170"/>
      <c r="M466" s="174"/>
      <c r="T466" s="175"/>
      <c r="AT466" s="171" t="s">
        <v>148</v>
      </c>
      <c r="AU466" s="171" t="s">
        <v>85</v>
      </c>
      <c r="AV466" s="12" t="s">
        <v>83</v>
      </c>
      <c r="AW466" s="12" t="s">
        <v>32</v>
      </c>
      <c r="AX466" s="12" t="s">
        <v>76</v>
      </c>
      <c r="AY466" s="171" t="s">
        <v>135</v>
      </c>
    </row>
    <row r="467" spans="2:65" s="13" customFormat="1">
      <c r="B467" s="176"/>
      <c r="D467" s="166" t="s">
        <v>148</v>
      </c>
      <c r="E467" s="177" t="s">
        <v>1</v>
      </c>
      <c r="F467" s="178" t="s">
        <v>443</v>
      </c>
      <c r="H467" s="179">
        <v>13.2</v>
      </c>
      <c r="I467" s="180"/>
      <c r="L467" s="176"/>
      <c r="M467" s="181"/>
      <c r="T467" s="182"/>
      <c r="AT467" s="177" t="s">
        <v>148</v>
      </c>
      <c r="AU467" s="177" t="s">
        <v>85</v>
      </c>
      <c r="AV467" s="13" t="s">
        <v>85</v>
      </c>
      <c r="AW467" s="13" t="s">
        <v>32</v>
      </c>
      <c r="AX467" s="13" t="s">
        <v>76</v>
      </c>
      <c r="AY467" s="177" t="s">
        <v>135</v>
      </c>
    </row>
    <row r="468" spans="2:65" s="14" customFormat="1">
      <c r="B468" s="183"/>
      <c r="D468" s="166" t="s">
        <v>148</v>
      </c>
      <c r="E468" s="184" t="s">
        <v>1</v>
      </c>
      <c r="F468" s="185" t="s">
        <v>152</v>
      </c>
      <c r="H468" s="186">
        <v>284.08699999999999</v>
      </c>
      <c r="I468" s="187"/>
      <c r="L468" s="183"/>
      <c r="M468" s="188"/>
      <c r="T468" s="189"/>
      <c r="AT468" s="184" t="s">
        <v>148</v>
      </c>
      <c r="AU468" s="184" t="s">
        <v>85</v>
      </c>
      <c r="AV468" s="14" t="s">
        <v>153</v>
      </c>
      <c r="AW468" s="14" t="s">
        <v>32</v>
      </c>
      <c r="AX468" s="14" t="s">
        <v>76</v>
      </c>
      <c r="AY468" s="184" t="s">
        <v>135</v>
      </c>
    </row>
    <row r="469" spans="2:65" s="15" customFormat="1">
      <c r="B469" s="190"/>
      <c r="D469" s="166" t="s">
        <v>148</v>
      </c>
      <c r="E469" s="191" t="s">
        <v>1</v>
      </c>
      <c r="F469" s="192" t="s">
        <v>154</v>
      </c>
      <c r="H469" s="193">
        <v>284.08699999999999</v>
      </c>
      <c r="I469" s="194"/>
      <c r="L469" s="190"/>
      <c r="M469" s="195"/>
      <c r="T469" s="196"/>
      <c r="AT469" s="191" t="s">
        <v>148</v>
      </c>
      <c r="AU469" s="191" t="s">
        <v>85</v>
      </c>
      <c r="AV469" s="15" t="s">
        <v>142</v>
      </c>
      <c r="AW469" s="15" t="s">
        <v>32</v>
      </c>
      <c r="AX469" s="15" t="s">
        <v>83</v>
      </c>
      <c r="AY469" s="191" t="s">
        <v>135</v>
      </c>
    </row>
    <row r="470" spans="2:65" s="1" customFormat="1" ht="21.75" customHeight="1">
      <c r="B470" s="152"/>
      <c r="C470" s="153" t="s">
        <v>444</v>
      </c>
      <c r="D470" s="153" t="s">
        <v>137</v>
      </c>
      <c r="E470" s="154" t="s">
        <v>445</v>
      </c>
      <c r="F470" s="155" t="s">
        <v>446</v>
      </c>
      <c r="G470" s="156" t="s">
        <v>209</v>
      </c>
      <c r="H470" s="157">
        <v>284.08699999999999</v>
      </c>
      <c r="I470" s="158"/>
      <c r="J470" s="159">
        <f>ROUND(I470*H470,2)</f>
        <v>0</v>
      </c>
      <c r="K470" s="155" t="s">
        <v>141</v>
      </c>
      <c r="L470" s="32"/>
      <c r="M470" s="160" t="s">
        <v>1</v>
      </c>
      <c r="N470" s="161" t="s">
        <v>41</v>
      </c>
      <c r="P470" s="162">
        <f>O470*H470</f>
        <v>0</v>
      </c>
      <c r="Q470" s="162">
        <v>0</v>
      </c>
      <c r="R470" s="162">
        <f>Q470*H470</f>
        <v>0</v>
      </c>
      <c r="S470" s="162">
        <v>0</v>
      </c>
      <c r="T470" s="163">
        <f>S470*H470</f>
        <v>0</v>
      </c>
      <c r="AR470" s="164" t="s">
        <v>142</v>
      </c>
      <c r="AT470" s="164" t="s">
        <v>137</v>
      </c>
      <c r="AU470" s="164" t="s">
        <v>85</v>
      </c>
      <c r="AY470" s="17" t="s">
        <v>135</v>
      </c>
      <c r="BE470" s="165">
        <f>IF(N470="základní",J470,0)</f>
        <v>0</v>
      </c>
      <c r="BF470" s="165">
        <f>IF(N470="snížená",J470,0)</f>
        <v>0</v>
      </c>
      <c r="BG470" s="165">
        <f>IF(N470="zákl. přenesená",J470,0)</f>
        <v>0</v>
      </c>
      <c r="BH470" s="165">
        <f>IF(N470="sníž. přenesená",J470,0)</f>
        <v>0</v>
      </c>
      <c r="BI470" s="165">
        <f>IF(N470="nulová",J470,0)</f>
        <v>0</v>
      </c>
      <c r="BJ470" s="17" t="s">
        <v>83</v>
      </c>
      <c r="BK470" s="165">
        <f>ROUND(I470*H470,2)</f>
        <v>0</v>
      </c>
      <c r="BL470" s="17" t="s">
        <v>142</v>
      </c>
      <c r="BM470" s="164" t="s">
        <v>447</v>
      </c>
    </row>
    <row r="471" spans="2:65" s="1" customFormat="1" ht="19.5">
      <c r="B471" s="32"/>
      <c r="D471" s="166" t="s">
        <v>144</v>
      </c>
      <c r="F471" s="167" t="s">
        <v>448</v>
      </c>
      <c r="I471" s="95"/>
      <c r="L471" s="32"/>
      <c r="M471" s="168"/>
      <c r="T471" s="55"/>
      <c r="AT471" s="17" t="s">
        <v>144</v>
      </c>
      <c r="AU471" s="17" t="s">
        <v>85</v>
      </c>
    </row>
    <row r="472" spans="2:65" s="1" customFormat="1" ht="68.25">
      <c r="B472" s="32"/>
      <c r="D472" s="166" t="s">
        <v>146</v>
      </c>
      <c r="F472" s="169" t="s">
        <v>440</v>
      </c>
      <c r="I472" s="95"/>
      <c r="L472" s="32"/>
      <c r="M472" s="168"/>
      <c r="T472" s="55"/>
      <c r="AT472" s="17" t="s">
        <v>146</v>
      </c>
      <c r="AU472" s="17" t="s">
        <v>85</v>
      </c>
    </row>
    <row r="473" spans="2:65" s="12" customFormat="1">
      <c r="B473" s="170"/>
      <c r="D473" s="166" t="s">
        <v>148</v>
      </c>
      <c r="E473" s="171" t="s">
        <v>1</v>
      </c>
      <c r="F473" s="172" t="s">
        <v>441</v>
      </c>
      <c r="H473" s="171" t="s">
        <v>1</v>
      </c>
      <c r="I473" s="173"/>
      <c r="L473" s="170"/>
      <c r="M473" s="174"/>
      <c r="T473" s="175"/>
      <c r="AT473" s="171" t="s">
        <v>148</v>
      </c>
      <c r="AU473" s="171" t="s">
        <v>85</v>
      </c>
      <c r="AV473" s="12" t="s">
        <v>83</v>
      </c>
      <c r="AW473" s="12" t="s">
        <v>32</v>
      </c>
      <c r="AX473" s="12" t="s">
        <v>76</v>
      </c>
      <c r="AY473" s="171" t="s">
        <v>135</v>
      </c>
    </row>
    <row r="474" spans="2:65" s="13" customFormat="1">
      <c r="B474" s="176"/>
      <c r="D474" s="166" t="s">
        <v>148</v>
      </c>
      <c r="E474" s="177" t="s">
        <v>1</v>
      </c>
      <c r="F474" s="178" t="s">
        <v>435</v>
      </c>
      <c r="H474" s="179">
        <v>270.887</v>
      </c>
      <c r="I474" s="180"/>
      <c r="L474" s="176"/>
      <c r="M474" s="181"/>
      <c r="T474" s="182"/>
      <c r="AT474" s="177" t="s">
        <v>148</v>
      </c>
      <c r="AU474" s="177" t="s">
        <v>85</v>
      </c>
      <c r="AV474" s="13" t="s">
        <v>85</v>
      </c>
      <c r="AW474" s="13" t="s">
        <v>32</v>
      </c>
      <c r="AX474" s="13" t="s">
        <v>76</v>
      </c>
      <c r="AY474" s="177" t="s">
        <v>135</v>
      </c>
    </row>
    <row r="475" spans="2:65" s="12" customFormat="1">
      <c r="B475" s="170"/>
      <c r="D475" s="166" t="s">
        <v>148</v>
      </c>
      <c r="E475" s="171" t="s">
        <v>1</v>
      </c>
      <c r="F475" s="172" t="s">
        <v>442</v>
      </c>
      <c r="H475" s="171" t="s">
        <v>1</v>
      </c>
      <c r="I475" s="173"/>
      <c r="L475" s="170"/>
      <c r="M475" s="174"/>
      <c r="T475" s="175"/>
      <c r="AT475" s="171" t="s">
        <v>148</v>
      </c>
      <c r="AU475" s="171" t="s">
        <v>85</v>
      </c>
      <c r="AV475" s="12" t="s">
        <v>83</v>
      </c>
      <c r="AW475" s="12" t="s">
        <v>32</v>
      </c>
      <c r="AX475" s="12" t="s">
        <v>76</v>
      </c>
      <c r="AY475" s="171" t="s">
        <v>135</v>
      </c>
    </row>
    <row r="476" spans="2:65" s="12" customFormat="1">
      <c r="B476" s="170"/>
      <c r="D476" s="166" t="s">
        <v>148</v>
      </c>
      <c r="E476" s="171" t="s">
        <v>1</v>
      </c>
      <c r="F476" s="172" t="s">
        <v>150</v>
      </c>
      <c r="H476" s="171" t="s">
        <v>1</v>
      </c>
      <c r="I476" s="173"/>
      <c r="L476" s="170"/>
      <c r="M476" s="174"/>
      <c r="T476" s="175"/>
      <c r="AT476" s="171" t="s">
        <v>148</v>
      </c>
      <c r="AU476" s="171" t="s">
        <v>85</v>
      </c>
      <c r="AV476" s="12" t="s">
        <v>83</v>
      </c>
      <c r="AW476" s="12" t="s">
        <v>32</v>
      </c>
      <c r="AX476" s="12" t="s">
        <v>76</v>
      </c>
      <c r="AY476" s="171" t="s">
        <v>135</v>
      </c>
    </row>
    <row r="477" spans="2:65" s="13" customFormat="1">
      <c r="B477" s="176"/>
      <c r="D477" s="166" t="s">
        <v>148</v>
      </c>
      <c r="E477" s="177" t="s">
        <v>1</v>
      </c>
      <c r="F477" s="178" t="s">
        <v>443</v>
      </c>
      <c r="H477" s="179">
        <v>13.2</v>
      </c>
      <c r="I477" s="180"/>
      <c r="L477" s="176"/>
      <c r="M477" s="181"/>
      <c r="T477" s="182"/>
      <c r="AT477" s="177" t="s">
        <v>148</v>
      </c>
      <c r="AU477" s="177" t="s">
        <v>85</v>
      </c>
      <c r="AV477" s="13" t="s">
        <v>85</v>
      </c>
      <c r="AW477" s="13" t="s">
        <v>32</v>
      </c>
      <c r="AX477" s="13" t="s">
        <v>76</v>
      </c>
      <c r="AY477" s="177" t="s">
        <v>135</v>
      </c>
    </row>
    <row r="478" spans="2:65" s="14" customFormat="1">
      <c r="B478" s="183"/>
      <c r="D478" s="166" t="s">
        <v>148</v>
      </c>
      <c r="E478" s="184" t="s">
        <v>1</v>
      </c>
      <c r="F478" s="185" t="s">
        <v>152</v>
      </c>
      <c r="H478" s="186">
        <v>284.08699999999999</v>
      </c>
      <c r="I478" s="187"/>
      <c r="L478" s="183"/>
      <c r="M478" s="188"/>
      <c r="T478" s="189"/>
      <c r="AT478" s="184" t="s">
        <v>148</v>
      </c>
      <c r="AU478" s="184" t="s">
        <v>85</v>
      </c>
      <c r="AV478" s="14" t="s">
        <v>153</v>
      </c>
      <c r="AW478" s="14" t="s">
        <v>32</v>
      </c>
      <c r="AX478" s="14" t="s">
        <v>76</v>
      </c>
      <c r="AY478" s="184" t="s">
        <v>135</v>
      </c>
    </row>
    <row r="479" spans="2:65" s="15" customFormat="1">
      <c r="B479" s="190"/>
      <c r="D479" s="166" t="s">
        <v>148</v>
      </c>
      <c r="E479" s="191" t="s">
        <v>1</v>
      </c>
      <c r="F479" s="192" t="s">
        <v>154</v>
      </c>
      <c r="H479" s="193">
        <v>284.08699999999999</v>
      </c>
      <c r="I479" s="194"/>
      <c r="L479" s="190"/>
      <c r="M479" s="195"/>
      <c r="T479" s="196"/>
      <c r="AT479" s="191" t="s">
        <v>148</v>
      </c>
      <c r="AU479" s="191" t="s">
        <v>85</v>
      </c>
      <c r="AV479" s="15" t="s">
        <v>142</v>
      </c>
      <c r="AW479" s="15" t="s">
        <v>32</v>
      </c>
      <c r="AX479" s="15" t="s">
        <v>83</v>
      </c>
      <c r="AY479" s="191" t="s">
        <v>135</v>
      </c>
    </row>
    <row r="480" spans="2:65" s="1" customFormat="1" ht="16.5" customHeight="1">
      <c r="B480" s="152"/>
      <c r="C480" s="153" t="s">
        <v>449</v>
      </c>
      <c r="D480" s="153" t="s">
        <v>137</v>
      </c>
      <c r="E480" s="154" t="s">
        <v>450</v>
      </c>
      <c r="F480" s="155" t="s">
        <v>451</v>
      </c>
      <c r="G480" s="156" t="s">
        <v>140</v>
      </c>
      <c r="H480" s="157">
        <v>2.8849999999999998</v>
      </c>
      <c r="I480" s="158"/>
      <c r="J480" s="159">
        <f>ROUND(I480*H480,2)</f>
        <v>0</v>
      </c>
      <c r="K480" s="155" t="s">
        <v>141</v>
      </c>
      <c r="L480" s="32"/>
      <c r="M480" s="160" t="s">
        <v>1</v>
      </c>
      <c r="N480" s="161" t="s">
        <v>41</v>
      </c>
      <c r="P480" s="162">
        <f>O480*H480</f>
        <v>0</v>
      </c>
      <c r="Q480" s="162">
        <v>0.54034000000000004</v>
      </c>
      <c r="R480" s="162">
        <f>Q480*H480</f>
        <v>1.5588808999999999</v>
      </c>
      <c r="S480" s="162">
        <v>0</v>
      </c>
      <c r="T480" s="163">
        <f>S480*H480</f>
        <v>0</v>
      </c>
      <c r="AR480" s="164" t="s">
        <v>142</v>
      </c>
      <c r="AT480" s="164" t="s">
        <v>137</v>
      </c>
      <c r="AU480" s="164" t="s">
        <v>85</v>
      </c>
      <c r="AY480" s="17" t="s">
        <v>135</v>
      </c>
      <c r="BE480" s="165">
        <f>IF(N480="základní",J480,0)</f>
        <v>0</v>
      </c>
      <c r="BF480" s="165">
        <f>IF(N480="snížená",J480,0)</f>
        <v>0</v>
      </c>
      <c r="BG480" s="165">
        <f>IF(N480="zákl. přenesená",J480,0)</f>
        <v>0</v>
      </c>
      <c r="BH480" s="165">
        <f>IF(N480="sníž. přenesená",J480,0)</f>
        <v>0</v>
      </c>
      <c r="BI480" s="165">
        <f>IF(N480="nulová",J480,0)</f>
        <v>0</v>
      </c>
      <c r="BJ480" s="17" t="s">
        <v>83</v>
      </c>
      <c r="BK480" s="165">
        <f>ROUND(I480*H480,2)</f>
        <v>0</v>
      </c>
      <c r="BL480" s="17" t="s">
        <v>142</v>
      </c>
      <c r="BM480" s="164" t="s">
        <v>452</v>
      </c>
    </row>
    <row r="481" spans="2:65" s="1" customFormat="1">
      <c r="B481" s="32"/>
      <c r="D481" s="166" t="s">
        <v>144</v>
      </c>
      <c r="F481" s="167" t="s">
        <v>453</v>
      </c>
      <c r="I481" s="95"/>
      <c r="L481" s="32"/>
      <c r="M481" s="168"/>
      <c r="T481" s="55"/>
      <c r="AT481" s="17" t="s">
        <v>144</v>
      </c>
      <c r="AU481" s="17" t="s">
        <v>85</v>
      </c>
    </row>
    <row r="482" spans="2:65" s="1" customFormat="1" ht="117">
      <c r="B482" s="32"/>
      <c r="D482" s="166" t="s">
        <v>146</v>
      </c>
      <c r="F482" s="169" t="s">
        <v>454</v>
      </c>
      <c r="I482" s="95"/>
      <c r="L482" s="32"/>
      <c r="M482" s="168"/>
      <c r="T482" s="55"/>
      <c r="AT482" s="17" t="s">
        <v>146</v>
      </c>
      <c r="AU482" s="17" t="s">
        <v>85</v>
      </c>
    </row>
    <row r="483" spans="2:65" s="12" customFormat="1">
      <c r="B483" s="170"/>
      <c r="D483" s="166" t="s">
        <v>148</v>
      </c>
      <c r="E483" s="171" t="s">
        <v>1</v>
      </c>
      <c r="F483" s="172" t="s">
        <v>455</v>
      </c>
      <c r="H483" s="171" t="s">
        <v>1</v>
      </c>
      <c r="I483" s="173"/>
      <c r="L483" s="170"/>
      <c r="M483" s="174"/>
      <c r="T483" s="175"/>
      <c r="AT483" s="171" t="s">
        <v>148</v>
      </c>
      <c r="AU483" s="171" t="s">
        <v>85</v>
      </c>
      <c r="AV483" s="12" t="s">
        <v>83</v>
      </c>
      <c r="AW483" s="12" t="s">
        <v>32</v>
      </c>
      <c r="AX483" s="12" t="s">
        <v>76</v>
      </c>
      <c r="AY483" s="171" t="s">
        <v>135</v>
      </c>
    </row>
    <row r="484" spans="2:65" s="12" customFormat="1">
      <c r="B484" s="170"/>
      <c r="D484" s="166" t="s">
        <v>148</v>
      </c>
      <c r="E484" s="171" t="s">
        <v>1</v>
      </c>
      <c r="F484" s="172" t="s">
        <v>259</v>
      </c>
      <c r="H484" s="171" t="s">
        <v>1</v>
      </c>
      <c r="I484" s="173"/>
      <c r="L484" s="170"/>
      <c r="M484" s="174"/>
      <c r="T484" s="175"/>
      <c r="AT484" s="171" t="s">
        <v>148</v>
      </c>
      <c r="AU484" s="171" t="s">
        <v>85</v>
      </c>
      <c r="AV484" s="12" t="s">
        <v>83</v>
      </c>
      <c r="AW484" s="12" t="s">
        <v>32</v>
      </c>
      <c r="AX484" s="12" t="s">
        <v>76</v>
      </c>
      <c r="AY484" s="171" t="s">
        <v>135</v>
      </c>
    </row>
    <row r="485" spans="2:65" s="12" customFormat="1">
      <c r="B485" s="170"/>
      <c r="D485" s="166" t="s">
        <v>148</v>
      </c>
      <c r="E485" s="171" t="s">
        <v>1</v>
      </c>
      <c r="F485" s="172" t="s">
        <v>150</v>
      </c>
      <c r="H485" s="171" t="s">
        <v>1</v>
      </c>
      <c r="I485" s="173"/>
      <c r="L485" s="170"/>
      <c r="M485" s="174"/>
      <c r="T485" s="175"/>
      <c r="AT485" s="171" t="s">
        <v>148</v>
      </c>
      <c r="AU485" s="171" t="s">
        <v>85</v>
      </c>
      <c r="AV485" s="12" t="s">
        <v>83</v>
      </c>
      <c r="AW485" s="12" t="s">
        <v>32</v>
      </c>
      <c r="AX485" s="12" t="s">
        <v>76</v>
      </c>
      <c r="AY485" s="171" t="s">
        <v>135</v>
      </c>
    </row>
    <row r="486" spans="2:65" s="13" customFormat="1">
      <c r="B486" s="176"/>
      <c r="D486" s="166" t="s">
        <v>148</v>
      </c>
      <c r="E486" s="177" t="s">
        <v>1</v>
      </c>
      <c r="F486" s="178" t="s">
        <v>456</v>
      </c>
      <c r="H486" s="179">
        <v>0.24</v>
      </c>
      <c r="I486" s="180"/>
      <c r="L486" s="176"/>
      <c r="M486" s="181"/>
      <c r="T486" s="182"/>
      <c r="AT486" s="177" t="s">
        <v>148</v>
      </c>
      <c r="AU486" s="177" t="s">
        <v>85</v>
      </c>
      <c r="AV486" s="13" t="s">
        <v>85</v>
      </c>
      <c r="AW486" s="13" t="s">
        <v>32</v>
      </c>
      <c r="AX486" s="13" t="s">
        <v>76</v>
      </c>
      <c r="AY486" s="177" t="s">
        <v>135</v>
      </c>
    </row>
    <row r="487" spans="2:65" s="13" customFormat="1">
      <c r="B487" s="176"/>
      <c r="D487" s="166" t="s">
        <v>148</v>
      </c>
      <c r="E487" s="177" t="s">
        <v>1</v>
      </c>
      <c r="F487" s="178" t="s">
        <v>457</v>
      </c>
      <c r="H487" s="179">
        <v>0.27</v>
      </c>
      <c r="I487" s="180"/>
      <c r="L487" s="176"/>
      <c r="M487" s="181"/>
      <c r="T487" s="182"/>
      <c r="AT487" s="177" t="s">
        <v>148</v>
      </c>
      <c r="AU487" s="177" t="s">
        <v>85</v>
      </c>
      <c r="AV487" s="13" t="s">
        <v>85</v>
      </c>
      <c r="AW487" s="13" t="s">
        <v>32</v>
      </c>
      <c r="AX487" s="13" t="s">
        <v>76</v>
      </c>
      <c r="AY487" s="177" t="s">
        <v>135</v>
      </c>
    </row>
    <row r="488" spans="2:65" s="13" customFormat="1">
      <c r="B488" s="176"/>
      <c r="D488" s="166" t="s">
        <v>148</v>
      </c>
      <c r="E488" s="177" t="s">
        <v>1</v>
      </c>
      <c r="F488" s="178" t="s">
        <v>458</v>
      </c>
      <c r="H488" s="179">
        <v>1.28</v>
      </c>
      <c r="I488" s="180"/>
      <c r="L488" s="176"/>
      <c r="M488" s="181"/>
      <c r="T488" s="182"/>
      <c r="AT488" s="177" t="s">
        <v>148</v>
      </c>
      <c r="AU488" s="177" t="s">
        <v>85</v>
      </c>
      <c r="AV488" s="13" t="s">
        <v>85</v>
      </c>
      <c r="AW488" s="13" t="s">
        <v>32</v>
      </c>
      <c r="AX488" s="13" t="s">
        <v>76</v>
      </c>
      <c r="AY488" s="177" t="s">
        <v>135</v>
      </c>
    </row>
    <row r="489" spans="2:65" s="13" customFormat="1">
      <c r="B489" s="176"/>
      <c r="D489" s="166" t="s">
        <v>148</v>
      </c>
      <c r="E489" s="177" t="s">
        <v>1</v>
      </c>
      <c r="F489" s="178" t="s">
        <v>459</v>
      </c>
      <c r="H489" s="179">
        <v>1.095</v>
      </c>
      <c r="I489" s="180"/>
      <c r="L489" s="176"/>
      <c r="M489" s="181"/>
      <c r="T489" s="182"/>
      <c r="AT489" s="177" t="s">
        <v>148</v>
      </c>
      <c r="AU489" s="177" t="s">
        <v>85</v>
      </c>
      <c r="AV489" s="13" t="s">
        <v>85</v>
      </c>
      <c r="AW489" s="13" t="s">
        <v>32</v>
      </c>
      <c r="AX489" s="13" t="s">
        <v>76</v>
      </c>
      <c r="AY489" s="177" t="s">
        <v>135</v>
      </c>
    </row>
    <row r="490" spans="2:65" s="14" customFormat="1">
      <c r="B490" s="183"/>
      <c r="D490" s="166" t="s">
        <v>148</v>
      </c>
      <c r="E490" s="184" t="s">
        <v>1</v>
      </c>
      <c r="F490" s="185" t="s">
        <v>152</v>
      </c>
      <c r="H490" s="186">
        <v>2.8849999999999998</v>
      </c>
      <c r="I490" s="187"/>
      <c r="L490" s="183"/>
      <c r="M490" s="188"/>
      <c r="T490" s="189"/>
      <c r="AT490" s="184" t="s">
        <v>148</v>
      </c>
      <c r="AU490" s="184" t="s">
        <v>85</v>
      </c>
      <c r="AV490" s="14" t="s">
        <v>153</v>
      </c>
      <c r="AW490" s="14" t="s">
        <v>32</v>
      </c>
      <c r="AX490" s="14" t="s">
        <v>76</v>
      </c>
      <c r="AY490" s="184" t="s">
        <v>135</v>
      </c>
    </row>
    <row r="491" spans="2:65" s="15" customFormat="1">
      <c r="B491" s="190"/>
      <c r="D491" s="166" t="s">
        <v>148</v>
      </c>
      <c r="E491" s="191" t="s">
        <v>1</v>
      </c>
      <c r="F491" s="192" t="s">
        <v>154</v>
      </c>
      <c r="H491" s="193">
        <v>2.8849999999999998</v>
      </c>
      <c r="I491" s="194"/>
      <c r="L491" s="190"/>
      <c r="M491" s="195"/>
      <c r="T491" s="196"/>
      <c r="AT491" s="191" t="s">
        <v>148</v>
      </c>
      <c r="AU491" s="191" t="s">
        <v>85</v>
      </c>
      <c r="AV491" s="15" t="s">
        <v>142</v>
      </c>
      <c r="AW491" s="15" t="s">
        <v>32</v>
      </c>
      <c r="AX491" s="15" t="s">
        <v>83</v>
      </c>
      <c r="AY491" s="191" t="s">
        <v>135</v>
      </c>
    </row>
    <row r="492" spans="2:65" s="1" customFormat="1" ht="16.5" customHeight="1">
      <c r="B492" s="152"/>
      <c r="C492" s="197" t="s">
        <v>460</v>
      </c>
      <c r="D492" s="197" t="s">
        <v>216</v>
      </c>
      <c r="E492" s="198" t="s">
        <v>461</v>
      </c>
      <c r="F492" s="199" t="s">
        <v>462</v>
      </c>
      <c r="G492" s="200" t="s">
        <v>304</v>
      </c>
      <c r="H492" s="201">
        <v>822.22500000000002</v>
      </c>
      <c r="I492" s="202"/>
      <c r="J492" s="203">
        <f>ROUND(I492*H492,2)</f>
        <v>0</v>
      </c>
      <c r="K492" s="199" t="s">
        <v>141</v>
      </c>
      <c r="L492" s="204"/>
      <c r="M492" s="205" t="s">
        <v>1</v>
      </c>
      <c r="N492" s="206" t="s">
        <v>41</v>
      </c>
      <c r="P492" s="162">
        <f>O492*H492</f>
        <v>0</v>
      </c>
      <c r="Q492" s="162">
        <v>4.1000000000000003E-3</v>
      </c>
      <c r="R492" s="162">
        <f>Q492*H492</f>
        <v>3.3711225000000002</v>
      </c>
      <c r="S492" s="162">
        <v>0</v>
      </c>
      <c r="T492" s="163">
        <f>S492*H492</f>
        <v>0</v>
      </c>
      <c r="AR492" s="164" t="s">
        <v>191</v>
      </c>
      <c r="AT492" s="164" t="s">
        <v>216</v>
      </c>
      <c r="AU492" s="164" t="s">
        <v>85</v>
      </c>
      <c r="AY492" s="17" t="s">
        <v>135</v>
      </c>
      <c r="BE492" s="165">
        <f>IF(N492="základní",J492,0)</f>
        <v>0</v>
      </c>
      <c r="BF492" s="165">
        <f>IF(N492="snížená",J492,0)</f>
        <v>0</v>
      </c>
      <c r="BG492" s="165">
        <f>IF(N492="zákl. přenesená",J492,0)</f>
        <v>0</v>
      </c>
      <c r="BH492" s="165">
        <f>IF(N492="sníž. přenesená",J492,0)</f>
        <v>0</v>
      </c>
      <c r="BI492" s="165">
        <f>IF(N492="nulová",J492,0)</f>
        <v>0</v>
      </c>
      <c r="BJ492" s="17" t="s">
        <v>83</v>
      </c>
      <c r="BK492" s="165">
        <f>ROUND(I492*H492,2)</f>
        <v>0</v>
      </c>
      <c r="BL492" s="17" t="s">
        <v>142</v>
      </c>
      <c r="BM492" s="164" t="s">
        <v>463</v>
      </c>
    </row>
    <row r="493" spans="2:65" s="1" customFormat="1">
      <c r="B493" s="32"/>
      <c r="D493" s="166" t="s">
        <v>144</v>
      </c>
      <c r="F493" s="167" t="s">
        <v>462</v>
      </c>
      <c r="I493" s="95"/>
      <c r="L493" s="32"/>
      <c r="M493" s="168"/>
      <c r="T493" s="55"/>
      <c r="AT493" s="17" t="s">
        <v>144</v>
      </c>
      <c r="AU493" s="17" t="s">
        <v>85</v>
      </c>
    </row>
    <row r="494" spans="2:65" s="12" customFormat="1">
      <c r="B494" s="170"/>
      <c r="D494" s="166" t="s">
        <v>148</v>
      </c>
      <c r="E494" s="171" t="s">
        <v>1</v>
      </c>
      <c r="F494" s="172" t="s">
        <v>220</v>
      </c>
      <c r="H494" s="171" t="s">
        <v>1</v>
      </c>
      <c r="I494" s="173"/>
      <c r="L494" s="170"/>
      <c r="M494" s="174"/>
      <c r="T494" s="175"/>
      <c r="AT494" s="171" t="s">
        <v>148</v>
      </c>
      <c r="AU494" s="171" t="s">
        <v>85</v>
      </c>
      <c r="AV494" s="12" t="s">
        <v>83</v>
      </c>
      <c r="AW494" s="12" t="s">
        <v>32</v>
      </c>
      <c r="AX494" s="12" t="s">
        <v>76</v>
      </c>
      <c r="AY494" s="171" t="s">
        <v>135</v>
      </c>
    </row>
    <row r="495" spans="2:65" s="13" customFormat="1">
      <c r="B495" s="176"/>
      <c r="D495" s="166" t="s">
        <v>148</v>
      </c>
      <c r="E495" s="177" t="s">
        <v>1</v>
      </c>
      <c r="F495" s="178" t="s">
        <v>464</v>
      </c>
      <c r="H495" s="179">
        <v>822.22500000000002</v>
      </c>
      <c r="I495" s="180"/>
      <c r="L495" s="176"/>
      <c r="M495" s="181"/>
      <c r="T495" s="182"/>
      <c r="AT495" s="177" t="s">
        <v>148</v>
      </c>
      <c r="AU495" s="177" t="s">
        <v>85</v>
      </c>
      <c r="AV495" s="13" t="s">
        <v>85</v>
      </c>
      <c r="AW495" s="13" t="s">
        <v>32</v>
      </c>
      <c r="AX495" s="13" t="s">
        <v>76</v>
      </c>
      <c r="AY495" s="177" t="s">
        <v>135</v>
      </c>
    </row>
    <row r="496" spans="2:65" s="14" customFormat="1">
      <c r="B496" s="183"/>
      <c r="D496" s="166" t="s">
        <v>148</v>
      </c>
      <c r="E496" s="184" t="s">
        <v>1</v>
      </c>
      <c r="F496" s="185" t="s">
        <v>152</v>
      </c>
      <c r="H496" s="186">
        <v>822.22500000000002</v>
      </c>
      <c r="I496" s="187"/>
      <c r="L496" s="183"/>
      <c r="M496" s="188"/>
      <c r="T496" s="189"/>
      <c r="AT496" s="184" t="s">
        <v>148</v>
      </c>
      <c r="AU496" s="184" t="s">
        <v>85</v>
      </c>
      <c r="AV496" s="14" t="s">
        <v>153</v>
      </c>
      <c r="AW496" s="14" t="s">
        <v>32</v>
      </c>
      <c r="AX496" s="14" t="s">
        <v>76</v>
      </c>
      <c r="AY496" s="184" t="s">
        <v>135</v>
      </c>
    </row>
    <row r="497" spans="2:65" s="15" customFormat="1">
      <c r="B497" s="190"/>
      <c r="D497" s="166" t="s">
        <v>148</v>
      </c>
      <c r="E497" s="191" t="s">
        <v>1</v>
      </c>
      <c r="F497" s="192" t="s">
        <v>154</v>
      </c>
      <c r="H497" s="193">
        <v>822.22500000000002</v>
      </c>
      <c r="I497" s="194"/>
      <c r="L497" s="190"/>
      <c r="M497" s="195"/>
      <c r="T497" s="196"/>
      <c r="AT497" s="191" t="s">
        <v>148</v>
      </c>
      <c r="AU497" s="191" t="s">
        <v>85</v>
      </c>
      <c r="AV497" s="15" t="s">
        <v>142</v>
      </c>
      <c r="AW497" s="15" t="s">
        <v>32</v>
      </c>
      <c r="AX497" s="15" t="s">
        <v>83</v>
      </c>
      <c r="AY497" s="191" t="s">
        <v>135</v>
      </c>
    </row>
    <row r="498" spans="2:65" s="11" customFormat="1" ht="22.9" customHeight="1">
      <c r="B498" s="140"/>
      <c r="D498" s="141" t="s">
        <v>75</v>
      </c>
      <c r="E498" s="150" t="s">
        <v>465</v>
      </c>
      <c r="F498" s="150" t="s">
        <v>466</v>
      </c>
      <c r="I498" s="143"/>
      <c r="J498" s="151">
        <f>BK498</f>
        <v>0</v>
      </c>
      <c r="L498" s="140"/>
      <c r="M498" s="145"/>
      <c r="P498" s="146">
        <f>SUM(P499:P511)</f>
        <v>0</v>
      </c>
      <c r="R498" s="146">
        <f>SUM(R499:R511)</f>
        <v>0</v>
      </c>
      <c r="T498" s="147">
        <f>SUM(T499:T511)</f>
        <v>0</v>
      </c>
      <c r="AR498" s="141" t="s">
        <v>83</v>
      </c>
      <c r="AT498" s="148" t="s">
        <v>75</v>
      </c>
      <c r="AU498" s="148" t="s">
        <v>83</v>
      </c>
      <c r="AY498" s="141" t="s">
        <v>135</v>
      </c>
      <c r="BK498" s="149">
        <f>SUM(BK499:BK511)</f>
        <v>0</v>
      </c>
    </row>
    <row r="499" spans="2:65" s="1" customFormat="1" ht="21.75" customHeight="1">
      <c r="B499" s="152"/>
      <c r="C499" s="153" t="s">
        <v>467</v>
      </c>
      <c r="D499" s="153" t="s">
        <v>137</v>
      </c>
      <c r="E499" s="154" t="s">
        <v>468</v>
      </c>
      <c r="F499" s="155" t="s">
        <v>469</v>
      </c>
      <c r="G499" s="156" t="s">
        <v>194</v>
      </c>
      <c r="H499" s="157">
        <v>27.722000000000001</v>
      </c>
      <c r="I499" s="158"/>
      <c r="J499" s="159">
        <f>ROUND(I499*H499,2)</f>
        <v>0</v>
      </c>
      <c r="K499" s="155" t="s">
        <v>141</v>
      </c>
      <c r="L499" s="32"/>
      <c r="M499" s="160" t="s">
        <v>1</v>
      </c>
      <c r="N499" s="161" t="s">
        <v>41</v>
      </c>
      <c r="P499" s="162">
        <f>O499*H499</f>
        <v>0</v>
      </c>
      <c r="Q499" s="162">
        <v>0</v>
      </c>
      <c r="R499" s="162">
        <f>Q499*H499</f>
        <v>0</v>
      </c>
      <c r="S499" s="162">
        <v>0</v>
      </c>
      <c r="T499" s="163">
        <f>S499*H499</f>
        <v>0</v>
      </c>
      <c r="AR499" s="164" t="s">
        <v>142</v>
      </c>
      <c r="AT499" s="164" t="s">
        <v>137</v>
      </c>
      <c r="AU499" s="164" t="s">
        <v>85</v>
      </c>
      <c r="AY499" s="17" t="s">
        <v>135</v>
      </c>
      <c r="BE499" s="165">
        <f>IF(N499="základní",J499,0)</f>
        <v>0</v>
      </c>
      <c r="BF499" s="165">
        <f>IF(N499="snížená",J499,0)</f>
        <v>0</v>
      </c>
      <c r="BG499" s="165">
        <f>IF(N499="zákl. přenesená",J499,0)</f>
        <v>0</v>
      </c>
      <c r="BH499" s="165">
        <f>IF(N499="sníž. přenesená",J499,0)</f>
        <v>0</v>
      </c>
      <c r="BI499" s="165">
        <f>IF(N499="nulová",J499,0)</f>
        <v>0</v>
      </c>
      <c r="BJ499" s="17" t="s">
        <v>83</v>
      </c>
      <c r="BK499" s="165">
        <f>ROUND(I499*H499,2)</f>
        <v>0</v>
      </c>
      <c r="BL499" s="17" t="s">
        <v>142</v>
      </c>
      <c r="BM499" s="164" t="s">
        <v>470</v>
      </c>
    </row>
    <row r="500" spans="2:65" s="1" customFormat="1" ht="19.5">
      <c r="B500" s="32"/>
      <c r="D500" s="166" t="s">
        <v>144</v>
      </c>
      <c r="F500" s="167" t="s">
        <v>471</v>
      </c>
      <c r="I500" s="95"/>
      <c r="L500" s="32"/>
      <c r="M500" s="168"/>
      <c r="T500" s="55"/>
      <c r="AT500" s="17" t="s">
        <v>144</v>
      </c>
      <c r="AU500" s="17" t="s">
        <v>85</v>
      </c>
    </row>
    <row r="501" spans="2:65" s="1" customFormat="1" ht="117">
      <c r="B501" s="32"/>
      <c r="D501" s="166" t="s">
        <v>146</v>
      </c>
      <c r="F501" s="169" t="s">
        <v>472</v>
      </c>
      <c r="I501" s="95"/>
      <c r="L501" s="32"/>
      <c r="M501" s="168"/>
      <c r="T501" s="55"/>
      <c r="AT501" s="17" t="s">
        <v>146</v>
      </c>
      <c r="AU501" s="17" t="s">
        <v>85</v>
      </c>
    </row>
    <row r="502" spans="2:65" s="1" customFormat="1" ht="21.75" customHeight="1">
      <c r="B502" s="152"/>
      <c r="C502" s="153" t="s">
        <v>473</v>
      </c>
      <c r="D502" s="153" t="s">
        <v>137</v>
      </c>
      <c r="E502" s="154" t="s">
        <v>474</v>
      </c>
      <c r="F502" s="155" t="s">
        <v>475</v>
      </c>
      <c r="G502" s="156" t="s">
        <v>194</v>
      </c>
      <c r="H502" s="157">
        <v>27.722000000000001</v>
      </c>
      <c r="I502" s="158"/>
      <c r="J502" s="159">
        <f>ROUND(I502*H502,2)</f>
        <v>0</v>
      </c>
      <c r="K502" s="155" t="s">
        <v>141</v>
      </c>
      <c r="L502" s="32"/>
      <c r="M502" s="160" t="s">
        <v>1</v>
      </c>
      <c r="N502" s="161" t="s">
        <v>41</v>
      </c>
      <c r="P502" s="162">
        <f>O502*H502</f>
        <v>0</v>
      </c>
      <c r="Q502" s="162">
        <v>0</v>
      </c>
      <c r="R502" s="162">
        <f>Q502*H502</f>
        <v>0</v>
      </c>
      <c r="S502" s="162">
        <v>0</v>
      </c>
      <c r="T502" s="163">
        <f>S502*H502</f>
        <v>0</v>
      </c>
      <c r="AR502" s="164" t="s">
        <v>142</v>
      </c>
      <c r="AT502" s="164" t="s">
        <v>137</v>
      </c>
      <c r="AU502" s="164" t="s">
        <v>85</v>
      </c>
      <c r="AY502" s="17" t="s">
        <v>135</v>
      </c>
      <c r="BE502" s="165">
        <f>IF(N502="základní",J502,0)</f>
        <v>0</v>
      </c>
      <c r="BF502" s="165">
        <f>IF(N502="snížená",J502,0)</f>
        <v>0</v>
      </c>
      <c r="BG502" s="165">
        <f>IF(N502="zákl. přenesená",J502,0)</f>
        <v>0</v>
      </c>
      <c r="BH502" s="165">
        <f>IF(N502="sníž. přenesená",J502,0)</f>
        <v>0</v>
      </c>
      <c r="BI502" s="165">
        <f>IF(N502="nulová",J502,0)</f>
        <v>0</v>
      </c>
      <c r="BJ502" s="17" t="s">
        <v>83</v>
      </c>
      <c r="BK502" s="165">
        <f>ROUND(I502*H502,2)</f>
        <v>0</v>
      </c>
      <c r="BL502" s="17" t="s">
        <v>142</v>
      </c>
      <c r="BM502" s="164" t="s">
        <v>476</v>
      </c>
    </row>
    <row r="503" spans="2:65" s="1" customFormat="1" ht="19.5">
      <c r="B503" s="32"/>
      <c r="D503" s="166" t="s">
        <v>144</v>
      </c>
      <c r="F503" s="167" t="s">
        <v>477</v>
      </c>
      <c r="I503" s="95"/>
      <c r="L503" s="32"/>
      <c r="M503" s="168"/>
      <c r="T503" s="55"/>
      <c r="AT503" s="17" t="s">
        <v>144</v>
      </c>
      <c r="AU503" s="17" t="s">
        <v>85</v>
      </c>
    </row>
    <row r="504" spans="2:65" s="1" customFormat="1" ht="78">
      <c r="B504" s="32"/>
      <c r="D504" s="166" t="s">
        <v>146</v>
      </c>
      <c r="F504" s="169" t="s">
        <v>478</v>
      </c>
      <c r="I504" s="95"/>
      <c r="L504" s="32"/>
      <c r="M504" s="168"/>
      <c r="T504" s="55"/>
      <c r="AT504" s="17" t="s">
        <v>146</v>
      </c>
      <c r="AU504" s="17" t="s">
        <v>85</v>
      </c>
    </row>
    <row r="505" spans="2:65" s="1" customFormat="1" ht="21.75" customHeight="1">
      <c r="B505" s="152"/>
      <c r="C505" s="153" t="s">
        <v>479</v>
      </c>
      <c r="D505" s="153" t="s">
        <v>137</v>
      </c>
      <c r="E505" s="154" t="s">
        <v>480</v>
      </c>
      <c r="F505" s="155" t="s">
        <v>481</v>
      </c>
      <c r="G505" s="156" t="s">
        <v>194</v>
      </c>
      <c r="H505" s="157">
        <v>554.44000000000005</v>
      </c>
      <c r="I505" s="158"/>
      <c r="J505" s="159">
        <f>ROUND(I505*H505,2)</f>
        <v>0</v>
      </c>
      <c r="K505" s="155" t="s">
        <v>141</v>
      </c>
      <c r="L505" s="32"/>
      <c r="M505" s="160" t="s">
        <v>1</v>
      </c>
      <c r="N505" s="161" t="s">
        <v>41</v>
      </c>
      <c r="P505" s="162">
        <f>O505*H505</f>
        <v>0</v>
      </c>
      <c r="Q505" s="162">
        <v>0</v>
      </c>
      <c r="R505" s="162">
        <f>Q505*H505</f>
        <v>0</v>
      </c>
      <c r="S505" s="162">
        <v>0</v>
      </c>
      <c r="T505" s="163">
        <f>S505*H505</f>
        <v>0</v>
      </c>
      <c r="AR505" s="164" t="s">
        <v>142</v>
      </c>
      <c r="AT505" s="164" t="s">
        <v>137</v>
      </c>
      <c r="AU505" s="164" t="s">
        <v>85</v>
      </c>
      <c r="AY505" s="17" t="s">
        <v>135</v>
      </c>
      <c r="BE505" s="165">
        <f>IF(N505="základní",J505,0)</f>
        <v>0</v>
      </c>
      <c r="BF505" s="165">
        <f>IF(N505="snížená",J505,0)</f>
        <v>0</v>
      </c>
      <c r="BG505" s="165">
        <f>IF(N505="zákl. přenesená",J505,0)</f>
        <v>0</v>
      </c>
      <c r="BH505" s="165">
        <f>IF(N505="sníž. přenesená",J505,0)</f>
        <v>0</v>
      </c>
      <c r="BI505" s="165">
        <f>IF(N505="nulová",J505,0)</f>
        <v>0</v>
      </c>
      <c r="BJ505" s="17" t="s">
        <v>83</v>
      </c>
      <c r="BK505" s="165">
        <f>ROUND(I505*H505,2)</f>
        <v>0</v>
      </c>
      <c r="BL505" s="17" t="s">
        <v>142</v>
      </c>
      <c r="BM505" s="164" t="s">
        <v>482</v>
      </c>
    </row>
    <row r="506" spans="2:65" s="1" customFormat="1" ht="29.25">
      <c r="B506" s="32"/>
      <c r="D506" s="166" t="s">
        <v>144</v>
      </c>
      <c r="F506" s="167" t="s">
        <v>483</v>
      </c>
      <c r="I506" s="95"/>
      <c r="L506" s="32"/>
      <c r="M506" s="168"/>
      <c r="T506" s="55"/>
      <c r="AT506" s="17" t="s">
        <v>144</v>
      </c>
      <c r="AU506" s="17" t="s">
        <v>85</v>
      </c>
    </row>
    <row r="507" spans="2:65" s="1" customFormat="1" ht="78">
      <c r="B507" s="32"/>
      <c r="D507" s="166" t="s">
        <v>146</v>
      </c>
      <c r="F507" s="169" t="s">
        <v>478</v>
      </c>
      <c r="I507" s="95"/>
      <c r="L507" s="32"/>
      <c r="M507" s="168"/>
      <c r="T507" s="55"/>
      <c r="AT507" s="17" t="s">
        <v>146</v>
      </c>
      <c r="AU507" s="17" t="s">
        <v>85</v>
      </c>
    </row>
    <row r="508" spans="2:65" s="13" customFormat="1">
      <c r="B508" s="176"/>
      <c r="D508" s="166" t="s">
        <v>148</v>
      </c>
      <c r="F508" s="178" t="s">
        <v>484</v>
      </c>
      <c r="H508" s="179">
        <v>554.44000000000005</v>
      </c>
      <c r="I508" s="180"/>
      <c r="L508" s="176"/>
      <c r="M508" s="181"/>
      <c r="T508" s="182"/>
      <c r="AT508" s="177" t="s">
        <v>148</v>
      </c>
      <c r="AU508" s="177" t="s">
        <v>85</v>
      </c>
      <c r="AV508" s="13" t="s">
        <v>85</v>
      </c>
      <c r="AW508" s="13" t="s">
        <v>3</v>
      </c>
      <c r="AX508" s="13" t="s">
        <v>83</v>
      </c>
      <c r="AY508" s="177" t="s">
        <v>135</v>
      </c>
    </row>
    <row r="509" spans="2:65" s="1" customFormat="1" ht="21.75" customHeight="1">
      <c r="B509" s="152"/>
      <c r="C509" s="153" t="s">
        <v>485</v>
      </c>
      <c r="D509" s="153" t="s">
        <v>137</v>
      </c>
      <c r="E509" s="154" t="s">
        <v>486</v>
      </c>
      <c r="F509" s="155" t="s">
        <v>487</v>
      </c>
      <c r="G509" s="156" t="s">
        <v>194</v>
      </c>
      <c r="H509" s="157">
        <v>27.722000000000001</v>
      </c>
      <c r="I509" s="158"/>
      <c r="J509" s="159">
        <f>ROUND(I509*H509,2)</f>
        <v>0</v>
      </c>
      <c r="K509" s="155" t="s">
        <v>141</v>
      </c>
      <c r="L509" s="32"/>
      <c r="M509" s="160" t="s">
        <v>1</v>
      </c>
      <c r="N509" s="161" t="s">
        <v>41</v>
      </c>
      <c r="P509" s="162">
        <f>O509*H509</f>
        <v>0</v>
      </c>
      <c r="Q509" s="162">
        <v>0</v>
      </c>
      <c r="R509" s="162">
        <f>Q509*H509</f>
        <v>0</v>
      </c>
      <c r="S509" s="162">
        <v>0</v>
      </c>
      <c r="T509" s="163">
        <f>S509*H509</f>
        <v>0</v>
      </c>
      <c r="AR509" s="164" t="s">
        <v>142</v>
      </c>
      <c r="AT509" s="164" t="s">
        <v>137</v>
      </c>
      <c r="AU509" s="164" t="s">
        <v>85</v>
      </c>
      <c r="AY509" s="17" t="s">
        <v>135</v>
      </c>
      <c r="BE509" s="165">
        <f>IF(N509="základní",J509,0)</f>
        <v>0</v>
      </c>
      <c r="BF509" s="165">
        <f>IF(N509="snížená",J509,0)</f>
        <v>0</v>
      </c>
      <c r="BG509" s="165">
        <f>IF(N509="zákl. přenesená",J509,0)</f>
        <v>0</v>
      </c>
      <c r="BH509" s="165">
        <f>IF(N509="sníž. přenesená",J509,0)</f>
        <v>0</v>
      </c>
      <c r="BI509" s="165">
        <f>IF(N509="nulová",J509,0)</f>
        <v>0</v>
      </c>
      <c r="BJ509" s="17" t="s">
        <v>83</v>
      </c>
      <c r="BK509" s="165">
        <f>ROUND(I509*H509,2)</f>
        <v>0</v>
      </c>
      <c r="BL509" s="17" t="s">
        <v>142</v>
      </c>
      <c r="BM509" s="164" t="s">
        <v>488</v>
      </c>
    </row>
    <row r="510" spans="2:65" s="1" customFormat="1" ht="29.25">
      <c r="B510" s="32"/>
      <c r="D510" s="166" t="s">
        <v>144</v>
      </c>
      <c r="F510" s="167" t="s">
        <v>489</v>
      </c>
      <c r="I510" s="95"/>
      <c r="L510" s="32"/>
      <c r="M510" s="168"/>
      <c r="T510" s="55"/>
      <c r="AT510" s="17" t="s">
        <v>144</v>
      </c>
      <c r="AU510" s="17" t="s">
        <v>85</v>
      </c>
    </row>
    <row r="511" spans="2:65" s="1" customFormat="1" ht="68.25">
      <c r="B511" s="32"/>
      <c r="D511" s="166" t="s">
        <v>146</v>
      </c>
      <c r="F511" s="169" t="s">
        <v>490</v>
      </c>
      <c r="I511" s="95"/>
      <c r="L511" s="32"/>
      <c r="M511" s="168"/>
      <c r="T511" s="55"/>
      <c r="AT511" s="17" t="s">
        <v>146</v>
      </c>
      <c r="AU511" s="17" t="s">
        <v>85</v>
      </c>
    </row>
    <row r="512" spans="2:65" s="11" customFormat="1" ht="22.9" customHeight="1">
      <c r="B512" s="140"/>
      <c r="D512" s="141" t="s">
        <v>75</v>
      </c>
      <c r="E512" s="150" t="s">
        <v>491</v>
      </c>
      <c r="F512" s="150" t="s">
        <v>492</v>
      </c>
      <c r="I512" s="143"/>
      <c r="J512" s="151">
        <f>BK512</f>
        <v>0</v>
      </c>
      <c r="L512" s="140"/>
      <c r="M512" s="145"/>
      <c r="P512" s="146">
        <f>SUM(P513:P517)</f>
        <v>0</v>
      </c>
      <c r="R512" s="146">
        <f>SUM(R513:R517)</f>
        <v>0</v>
      </c>
      <c r="T512" s="147">
        <f>SUM(T513:T517)</f>
        <v>0</v>
      </c>
      <c r="AR512" s="141" t="s">
        <v>83</v>
      </c>
      <c r="AT512" s="148" t="s">
        <v>75</v>
      </c>
      <c r="AU512" s="148" t="s">
        <v>83</v>
      </c>
      <c r="AY512" s="141" t="s">
        <v>135</v>
      </c>
      <c r="BK512" s="149">
        <f>SUM(BK513:BK517)</f>
        <v>0</v>
      </c>
    </row>
    <row r="513" spans="2:65" s="1" customFormat="1" ht="16.5" customHeight="1">
      <c r="B513" s="152"/>
      <c r="C513" s="153" t="s">
        <v>493</v>
      </c>
      <c r="D513" s="153" t="s">
        <v>137</v>
      </c>
      <c r="E513" s="154" t="s">
        <v>494</v>
      </c>
      <c r="F513" s="155" t="s">
        <v>495</v>
      </c>
      <c r="G513" s="156" t="s">
        <v>194</v>
      </c>
      <c r="H513" s="157">
        <v>47.408000000000001</v>
      </c>
      <c r="I513" s="158"/>
      <c r="J513" s="159">
        <f>ROUND(I513*H513,2)</f>
        <v>0</v>
      </c>
      <c r="K513" s="155" t="s">
        <v>141</v>
      </c>
      <c r="L513" s="32"/>
      <c r="M513" s="160" t="s">
        <v>1</v>
      </c>
      <c r="N513" s="161" t="s">
        <v>41</v>
      </c>
      <c r="P513" s="162">
        <f>O513*H513</f>
        <v>0</v>
      </c>
      <c r="Q513" s="162">
        <v>0</v>
      </c>
      <c r="R513" s="162">
        <f>Q513*H513</f>
        <v>0</v>
      </c>
      <c r="S513" s="162">
        <v>0</v>
      </c>
      <c r="T513" s="163">
        <f>S513*H513</f>
        <v>0</v>
      </c>
      <c r="AR513" s="164" t="s">
        <v>142</v>
      </c>
      <c r="AT513" s="164" t="s">
        <v>137</v>
      </c>
      <c r="AU513" s="164" t="s">
        <v>85</v>
      </c>
      <c r="AY513" s="17" t="s">
        <v>135</v>
      </c>
      <c r="BE513" s="165">
        <f>IF(N513="základní",J513,0)</f>
        <v>0</v>
      </c>
      <c r="BF513" s="165">
        <f>IF(N513="snížená",J513,0)</f>
        <v>0</v>
      </c>
      <c r="BG513" s="165">
        <f>IF(N513="zákl. přenesená",J513,0)</f>
        <v>0</v>
      </c>
      <c r="BH513" s="165">
        <f>IF(N513="sníž. přenesená",J513,0)</f>
        <v>0</v>
      </c>
      <c r="BI513" s="165">
        <f>IF(N513="nulová",J513,0)</f>
        <v>0</v>
      </c>
      <c r="BJ513" s="17" t="s">
        <v>83</v>
      </c>
      <c r="BK513" s="165">
        <f>ROUND(I513*H513,2)</f>
        <v>0</v>
      </c>
      <c r="BL513" s="17" t="s">
        <v>142</v>
      </c>
      <c r="BM513" s="164" t="s">
        <v>496</v>
      </c>
    </row>
    <row r="514" spans="2:65" s="1" customFormat="1" ht="39">
      <c r="B514" s="32"/>
      <c r="D514" s="166" t="s">
        <v>144</v>
      </c>
      <c r="F514" s="167" t="s">
        <v>497</v>
      </c>
      <c r="I514" s="95"/>
      <c r="L514" s="32"/>
      <c r="M514" s="168"/>
      <c r="T514" s="55"/>
      <c r="AT514" s="17" t="s">
        <v>144</v>
      </c>
      <c r="AU514" s="17" t="s">
        <v>85</v>
      </c>
    </row>
    <row r="515" spans="2:65" s="1" customFormat="1" ht="68.25">
      <c r="B515" s="32"/>
      <c r="D515" s="166" t="s">
        <v>146</v>
      </c>
      <c r="F515" s="169" t="s">
        <v>498</v>
      </c>
      <c r="I515" s="95"/>
      <c r="L515" s="32"/>
      <c r="M515" s="168"/>
      <c r="T515" s="55"/>
      <c r="AT515" s="17" t="s">
        <v>146</v>
      </c>
      <c r="AU515" s="17" t="s">
        <v>85</v>
      </c>
    </row>
    <row r="516" spans="2:65" s="1" customFormat="1" ht="16.5" customHeight="1">
      <c r="B516" s="152"/>
      <c r="C516" s="153" t="s">
        <v>499</v>
      </c>
      <c r="D516" s="153" t="s">
        <v>137</v>
      </c>
      <c r="E516" s="154" t="s">
        <v>500</v>
      </c>
      <c r="F516" s="155" t="s">
        <v>501</v>
      </c>
      <c r="G516" s="156" t="s">
        <v>304</v>
      </c>
      <c r="H516" s="157">
        <v>1</v>
      </c>
      <c r="I516" s="158"/>
      <c r="J516" s="159">
        <f>ROUND(I516*H516,2)</f>
        <v>0</v>
      </c>
      <c r="K516" s="155" t="s">
        <v>1</v>
      </c>
      <c r="L516" s="32"/>
      <c r="M516" s="160" t="s">
        <v>1</v>
      </c>
      <c r="N516" s="161" t="s">
        <v>41</v>
      </c>
      <c r="P516" s="162">
        <f>O516*H516</f>
        <v>0</v>
      </c>
      <c r="Q516" s="162">
        <v>0</v>
      </c>
      <c r="R516" s="162">
        <f>Q516*H516</f>
        <v>0</v>
      </c>
      <c r="S516" s="162">
        <v>0</v>
      </c>
      <c r="T516" s="163">
        <f>S516*H516</f>
        <v>0</v>
      </c>
      <c r="AR516" s="164" t="s">
        <v>142</v>
      </c>
      <c r="AT516" s="164" t="s">
        <v>137</v>
      </c>
      <c r="AU516" s="164" t="s">
        <v>85</v>
      </c>
      <c r="AY516" s="17" t="s">
        <v>135</v>
      </c>
      <c r="BE516" s="165">
        <f>IF(N516="základní",J516,0)</f>
        <v>0</v>
      </c>
      <c r="BF516" s="165">
        <f>IF(N516="snížená",J516,0)</f>
        <v>0</v>
      </c>
      <c r="BG516" s="165">
        <f>IF(N516="zákl. přenesená",J516,0)</f>
        <v>0</v>
      </c>
      <c r="BH516" s="165">
        <f>IF(N516="sníž. přenesená",J516,0)</f>
        <v>0</v>
      </c>
      <c r="BI516" s="165">
        <f>IF(N516="nulová",J516,0)</f>
        <v>0</v>
      </c>
      <c r="BJ516" s="17" t="s">
        <v>83</v>
      </c>
      <c r="BK516" s="165">
        <f>ROUND(I516*H516,2)</f>
        <v>0</v>
      </c>
      <c r="BL516" s="17" t="s">
        <v>142</v>
      </c>
      <c r="BM516" s="164" t="s">
        <v>502</v>
      </c>
    </row>
    <row r="517" spans="2:65" s="1" customFormat="1">
      <c r="B517" s="32"/>
      <c r="D517" s="166" t="s">
        <v>144</v>
      </c>
      <c r="F517" s="167" t="s">
        <v>501</v>
      </c>
      <c r="I517" s="95"/>
      <c r="L517" s="32"/>
      <c r="M517" s="168"/>
      <c r="T517" s="55"/>
      <c r="AT517" s="17" t="s">
        <v>144</v>
      </c>
      <c r="AU517" s="17" t="s">
        <v>85</v>
      </c>
    </row>
    <row r="518" spans="2:65" s="11" customFormat="1" ht="25.9" customHeight="1">
      <c r="B518" s="140"/>
      <c r="D518" s="141" t="s">
        <v>75</v>
      </c>
      <c r="E518" s="142" t="s">
        <v>503</v>
      </c>
      <c r="F518" s="142" t="s">
        <v>504</v>
      </c>
      <c r="I518" s="143"/>
      <c r="J518" s="144">
        <f>BK518</f>
        <v>0</v>
      </c>
      <c r="L518" s="140"/>
      <c r="M518" s="145"/>
      <c r="P518" s="146">
        <f>P519+P538+P570+P588</f>
        <v>0</v>
      </c>
      <c r="R518" s="146">
        <f>R519+R538+R570+R588</f>
        <v>0.54899359999999997</v>
      </c>
      <c r="T518" s="147">
        <f>T519+T538+T570+T588</f>
        <v>0.11816</v>
      </c>
      <c r="AR518" s="141" t="s">
        <v>85</v>
      </c>
      <c r="AT518" s="148" t="s">
        <v>75</v>
      </c>
      <c r="AU518" s="148" t="s">
        <v>76</v>
      </c>
      <c r="AY518" s="141" t="s">
        <v>135</v>
      </c>
      <c r="BK518" s="149">
        <f>BK519+BK538+BK570+BK588</f>
        <v>0</v>
      </c>
    </row>
    <row r="519" spans="2:65" s="11" customFormat="1" ht="22.9" customHeight="1">
      <c r="B519" s="140"/>
      <c r="D519" s="141" t="s">
        <v>75</v>
      </c>
      <c r="E519" s="150" t="s">
        <v>505</v>
      </c>
      <c r="F519" s="150" t="s">
        <v>506</v>
      </c>
      <c r="I519" s="143"/>
      <c r="J519" s="151">
        <f>BK519</f>
        <v>0</v>
      </c>
      <c r="L519" s="140"/>
      <c r="M519" s="145"/>
      <c r="P519" s="146">
        <f>SUM(P520:P537)</f>
        <v>0</v>
      </c>
      <c r="R519" s="146">
        <f>SUM(R520:R537)</f>
        <v>4.5780000000000001E-2</v>
      </c>
      <c r="T519" s="147">
        <f>SUM(T520:T537)</f>
        <v>0</v>
      </c>
      <c r="AR519" s="141" t="s">
        <v>85</v>
      </c>
      <c r="AT519" s="148" t="s">
        <v>75</v>
      </c>
      <c r="AU519" s="148" t="s">
        <v>83</v>
      </c>
      <c r="AY519" s="141" t="s">
        <v>135</v>
      </c>
      <c r="BK519" s="149">
        <f>SUM(BK520:BK537)</f>
        <v>0</v>
      </c>
    </row>
    <row r="520" spans="2:65" s="1" customFormat="1" ht="16.5" customHeight="1">
      <c r="B520" s="152"/>
      <c r="C520" s="153" t="s">
        <v>507</v>
      </c>
      <c r="D520" s="153" t="s">
        <v>137</v>
      </c>
      <c r="E520" s="154" t="s">
        <v>508</v>
      </c>
      <c r="F520" s="155" t="s">
        <v>509</v>
      </c>
      <c r="G520" s="156" t="s">
        <v>225</v>
      </c>
      <c r="H520" s="157">
        <v>2</v>
      </c>
      <c r="I520" s="158"/>
      <c r="J520" s="159">
        <f>ROUND(I520*H520,2)</f>
        <v>0</v>
      </c>
      <c r="K520" s="155" t="s">
        <v>141</v>
      </c>
      <c r="L520" s="32"/>
      <c r="M520" s="160" t="s">
        <v>1</v>
      </c>
      <c r="N520" s="161" t="s">
        <v>41</v>
      </c>
      <c r="P520" s="162">
        <f>O520*H520</f>
        <v>0</v>
      </c>
      <c r="Q520" s="162">
        <v>7.4400000000000004E-3</v>
      </c>
      <c r="R520" s="162">
        <f>Q520*H520</f>
        <v>1.4880000000000001E-2</v>
      </c>
      <c r="S520" s="162">
        <v>0</v>
      </c>
      <c r="T520" s="163">
        <f>S520*H520</f>
        <v>0</v>
      </c>
      <c r="AR520" s="164" t="s">
        <v>252</v>
      </c>
      <c r="AT520" s="164" t="s">
        <v>137</v>
      </c>
      <c r="AU520" s="164" t="s">
        <v>85</v>
      </c>
      <c r="AY520" s="17" t="s">
        <v>135</v>
      </c>
      <c r="BE520" s="165">
        <f>IF(N520="základní",J520,0)</f>
        <v>0</v>
      </c>
      <c r="BF520" s="165">
        <f>IF(N520="snížená",J520,0)</f>
        <v>0</v>
      </c>
      <c r="BG520" s="165">
        <f>IF(N520="zákl. přenesená",J520,0)</f>
        <v>0</v>
      </c>
      <c r="BH520" s="165">
        <f>IF(N520="sníž. přenesená",J520,0)</f>
        <v>0</v>
      </c>
      <c r="BI520" s="165">
        <f>IF(N520="nulová",J520,0)</f>
        <v>0</v>
      </c>
      <c r="BJ520" s="17" t="s">
        <v>83</v>
      </c>
      <c r="BK520" s="165">
        <f>ROUND(I520*H520,2)</f>
        <v>0</v>
      </c>
      <c r="BL520" s="17" t="s">
        <v>252</v>
      </c>
      <c r="BM520" s="164" t="s">
        <v>510</v>
      </c>
    </row>
    <row r="521" spans="2:65" s="1" customFormat="1">
      <c r="B521" s="32"/>
      <c r="D521" s="166" t="s">
        <v>144</v>
      </c>
      <c r="F521" s="167" t="s">
        <v>511</v>
      </c>
      <c r="I521" s="95"/>
      <c r="L521" s="32"/>
      <c r="M521" s="168"/>
      <c r="T521" s="55"/>
      <c r="AT521" s="17" t="s">
        <v>144</v>
      </c>
      <c r="AU521" s="17" t="s">
        <v>85</v>
      </c>
    </row>
    <row r="522" spans="2:65" s="1" customFormat="1" ht="29.25">
      <c r="B522" s="32"/>
      <c r="D522" s="166" t="s">
        <v>146</v>
      </c>
      <c r="F522" s="169" t="s">
        <v>512</v>
      </c>
      <c r="I522" s="95"/>
      <c r="L522" s="32"/>
      <c r="M522" s="168"/>
      <c r="T522" s="55"/>
      <c r="AT522" s="17" t="s">
        <v>146</v>
      </c>
      <c r="AU522" s="17" t="s">
        <v>85</v>
      </c>
    </row>
    <row r="523" spans="2:65" s="12" customFormat="1">
      <c r="B523" s="170"/>
      <c r="D523" s="166" t="s">
        <v>148</v>
      </c>
      <c r="E523" s="171" t="s">
        <v>1</v>
      </c>
      <c r="F523" s="172" t="s">
        <v>513</v>
      </c>
      <c r="H523" s="171" t="s">
        <v>1</v>
      </c>
      <c r="I523" s="173"/>
      <c r="L523" s="170"/>
      <c r="M523" s="174"/>
      <c r="T523" s="175"/>
      <c r="AT523" s="171" t="s">
        <v>148</v>
      </c>
      <c r="AU523" s="171" t="s">
        <v>85</v>
      </c>
      <c r="AV523" s="12" t="s">
        <v>83</v>
      </c>
      <c r="AW523" s="12" t="s">
        <v>32</v>
      </c>
      <c r="AX523" s="12" t="s">
        <v>76</v>
      </c>
      <c r="AY523" s="171" t="s">
        <v>135</v>
      </c>
    </row>
    <row r="524" spans="2:65" s="13" customFormat="1">
      <c r="B524" s="176"/>
      <c r="D524" s="166" t="s">
        <v>148</v>
      </c>
      <c r="E524" s="177" t="s">
        <v>1</v>
      </c>
      <c r="F524" s="178" t="s">
        <v>514</v>
      </c>
      <c r="H524" s="179">
        <v>2</v>
      </c>
      <c r="I524" s="180"/>
      <c r="L524" s="176"/>
      <c r="M524" s="181"/>
      <c r="T524" s="182"/>
      <c r="AT524" s="177" t="s">
        <v>148</v>
      </c>
      <c r="AU524" s="177" t="s">
        <v>85</v>
      </c>
      <c r="AV524" s="13" t="s">
        <v>85</v>
      </c>
      <c r="AW524" s="13" t="s">
        <v>32</v>
      </c>
      <c r="AX524" s="13" t="s">
        <v>76</v>
      </c>
      <c r="AY524" s="177" t="s">
        <v>135</v>
      </c>
    </row>
    <row r="525" spans="2:65" s="14" customFormat="1">
      <c r="B525" s="183"/>
      <c r="D525" s="166" t="s">
        <v>148</v>
      </c>
      <c r="E525" s="184" t="s">
        <v>1</v>
      </c>
      <c r="F525" s="185" t="s">
        <v>152</v>
      </c>
      <c r="H525" s="186">
        <v>2</v>
      </c>
      <c r="I525" s="187"/>
      <c r="L525" s="183"/>
      <c r="M525" s="188"/>
      <c r="T525" s="189"/>
      <c r="AT525" s="184" t="s">
        <v>148</v>
      </c>
      <c r="AU525" s="184" t="s">
        <v>85</v>
      </c>
      <c r="AV525" s="14" t="s">
        <v>153</v>
      </c>
      <c r="AW525" s="14" t="s">
        <v>32</v>
      </c>
      <c r="AX525" s="14" t="s">
        <v>76</v>
      </c>
      <c r="AY525" s="184" t="s">
        <v>135</v>
      </c>
    </row>
    <row r="526" spans="2:65" s="15" customFormat="1">
      <c r="B526" s="190"/>
      <c r="D526" s="166" t="s">
        <v>148</v>
      </c>
      <c r="E526" s="191" t="s">
        <v>1</v>
      </c>
      <c r="F526" s="192" t="s">
        <v>154</v>
      </c>
      <c r="H526" s="193">
        <v>2</v>
      </c>
      <c r="I526" s="194"/>
      <c r="L526" s="190"/>
      <c r="M526" s="195"/>
      <c r="T526" s="196"/>
      <c r="AT526" s="191" t="s">
        <v>148</v>
      </c>
      <c r="AU526" s="191" t="s">
        <v>85</v>
      </c>
      <c r="AV526" s="15" t="s">
        <v>142</v>
      </c>
      <c r="AW526" s="15" t="s">
        <v>32</v>
      </c>
      <c r="AX526" s="15" t="s">
        <v>83</v>
      </c>
      <c r="AY526" s="191" t="s">
        <v>135</v>
      </c>
    </row>
    <row r="527" spans="2:65" s="1" customFormat="1" ht="16.5" customHeight="1">
      <c r="B527" s="152"/>
      <c r="C527" s="153" t="s">
        <v>515</v>
      </c>
      <c r="D527" s="153" t="s">
        <v>137</v>
      </c>
      <c r="E527" s="154" t="s">
        <v>516</v>
      </c>
      <c r="F527" s="155" t="s">
        <v>517</v>
      </c>
      <c r="G527" s="156" t="s">
        <v>304</v>
      </c>
      <c r="H527" s="157">
        <v>1</v>
      </c>
      <c r="I527" s="158"/>
      <c r="J527" s="159">
        <f>ROUND(I527*H527,2)</f>
        <v>0</v>
      </c>
      <c r="K527" s="155" t="s">
        <v>141</v>
      </c>
      <c r="L527" s="32"/>
      <c r="M527" s="160" t="s">
        <v>1</v>
      </c>
      <c r="N527" s="161" t="s">
        <v>41</v>
      </c>
      <c r="P527" s="162">
        <f>O527*H527</f>
        <v>0</v>
      </c>
      <c r="Q527" s="162">
        <v>3.09E-2</v>
      </c>
      <c r="R527" s="162">
        <f>Q527*H527</f>
        <v>3.09E-2</v>
      </c>
      <c r="S527" s="162">
        <v>0</v>
      </c>
      <c r="T527" s="163">
        <f>S527*H527</f>
        <v>0</v>
      </c>
      <c r="AR527" s="164" t="s">
        <v>252</v>
      </c>
      <c r="AT527" s="164" t="s">
        <v>137</v>
      </c>
      <c r="AU527" s="164" t="s">
        <v>85</v>
      </c>
      <c r="AY527" s="17" t="s">
        <v>135</v>
      </c>
      <c r="BE527" s="165">
        <f>IF(N527="základní",J527,0)</f>
        <v>0</v>
      </c>
      <c r="BF527" s="165">
        <f>IF(N527="snížená",J527,0)</f>
        <v>0</v>
      </c>
      <c r="BG527" s="165">
        <f>IF(N527="zákl. přenesená",J527,0)</f>
        <v>0</v>
      </c>
      <c r="BH527" s="165">
        <f>IF(N527="sníž. přenesená",J527,0)</f>
        <v>0</v>
      </c>
      <c r="BI527" s="165">
        <f>IF(N527="nulová",J527,0)</f>
        <v>0</v>
      </c>
      <c r="BJ527" s="17" t="s">
        <v>83</v>
      </c>
      <c r="BK527" s="165">
        <f>ROUND(I527*H527,2)</f>
        <v>0</v>
      </c>
      <c r="BL527" s="17" t="s">
        <v>252</v>
      </c>
      <c r="BM527" s="164" t="s">
        <v>518</v>
      </c>
    </row>
    <row r="528" spans="2:65" s="1" customFormat="1">
      <c r="B528" s="32"/>
      <c r="D528" s="166" t="s">
        <v>144</v>
      </c>
      <c r="F528" s="167" t="s">
        <v>519</v>
      </c>
      <c r="I528" s="95"/>
      <c r="L528" s="32"/>
      <c r="M528" s="168"/>
      <c r="T528" s="55"/>
      <c r="AT528" s="17" t="s">
        <v>144</v>
      </c>
      <c r="AU528" s="17" t="s">
        <v>85</v>
      </c>
    </row>
    <row r="529" spans="2:65" s="12" customFormat="1">
      <c r="B529" s="170"/>
      <c r="D529" s="166" t="s">
        <v>148</v>
      </c>
      <c r="E529" s="171" t="s">
        <v>1</v>
      </c>
      <c r="F529" s="172" t="s">
        <v>520</v>
      </c>
      <c r="H529" s="171" t="s">
        <v>1</v>
      </c>
      <c r="I529" s="173"/>
      <c r="L529" s="170"/>
      <c r="M529" s="174"/>
      <c r="T529" s="175"/>
      <c r="AT529" s="171" t="s">
        <v>148</v>
      </c>
      <c r="AU529" s="171" t="s">
        <v>85</v>
      </c>
      <c r="AV529" s="12" t="s">
        <v>83</v>
      </c>
      <c r="AW529" s="12" t="s">
        <v>32</v>
      </c>
      <c r="AX529" s="12" t="s">
        <v>76</v>
      </c>
      <c r="AY529" s="171" t="s">
        <v>135</v>
      </c>
    </row>
    <row r="530" spans="2:65" s="12" customFormat="1">
      <c r="B530" s="170"/>
      <c r="D530" s="166" t="s">
        <v>148</v>
      </c>
      <c r="E530" s="171" t="s">
        <v>1</v>
      </c>
      <c r="F530" s="172" t="s">
        <v>309</v>
      </c>
      <c r="H530" s="171" t="s">
        <v>1</v>
      </c>
      <c r="I530" s="173"/>
      <c r="L530" s="170"/>
      <c r="M530" s="174"/>
      <c r="T530" s="175"/>
      <c r="AT530" s="171" t="s">
        <v>148</v>
      </c>
      <c r="AU530" s="171" t="s">
        <v>85</v>
      </c>
      <c r="AV530" s="12" t="s">
        <v>83</v>
      </c>
      <c r="AW530" s="12" t="s">
        <v>32</v>
      </c>
      <c r="AX530" s="12" t="s">
        <v>76</v>
      </c>
      <c r="AY530" s="171" t="s">
        <v>135</v>
      </c>
    </row>
    <row r="531" spans="2:65" s="12" customFormat="1">
      <c r="B531" s="170"/>
      <c r="D531" s="166" t="s">
        <v>148</v>
      </c>
      <c r="E531" s="171" t="s">
        <v>1</v>
      </c>
      <c r="F531" s="172" t="s">
        <v>521</v>
      </c>
      <c r="H531" s="171" t="s">
        <v>1</v>
      </c>
      <c r="I531" s="173"/>
      <c r="L531" s="170"/>
      <c r="M531" s="174"/>
      <c r="T531" s="175"/>
      <c r="AT531" s="171" t="s">
        <v>148</v>
      </c>
      <c r="AU531" s="171" t="s">
        <v>85</v>
      </c>
      <c r="AV531" s="12" t="s">
        <v>83</v>
      </c>
      <c r="AW531" s="12" t="s">
        <v>32</v>
      </c>
      <c r="AX531" s="12" t="s">
        <v>76</v>
      </c>
      <c r="AY531" s="171" t="s">
        <v>135</v>
      </c>
    </row>
    <row r="532" spans="2:65" s="13" customFormat="1">
      <c r="B532" s="176"/>
      <c r="D532" s="166" t="s">
        <v>148</v>
      </c>
      <c r="E532" s="177" t="s">
        <v>1</v>
      </c>
      <c r="F532" s="178" t="s">
        <v>83</v>
      </c>
      <c r="H532" s="179">
        <v>1</v>
      </c>
      <c r="I532" s="180"/>
      <c r="L532" s="176"/>
      <c r="M532" s="181"/>
      <c r="T532" s="182"/>
      <c r="AT532" s="177" t="s">
        <v>148</v>
      </c>
      <c r="AU532" s="177" t="s">
        <v>85</v>
      </c>
      <c r="AV532" s="13" t="s">
        <v>85</v>
      </c>
      <c r="AW532" s="13" t="s">
        <v>32</v>
      </c>
      <c r="AX532" s="13" t="s">
        <v>76</v>
      </c>
      <c r="AY532" s="177" t="s">
        <v>135</v>
      </c>
    </row>
    <row r="533" spans="2:65" s="14" customFormat="1">
      <c r="B533" s="183"/>
      <c r="D533" s="166" t="s">
        <v>148</v>
      </c>
      <c r="E533" s="184" t="s">
        <v>1</v>
      </c>
      <c r="F533" s="185" t="s">
        <v>152</v>
      </c>
      <c r="H533" s="186">
        <v>1</v>
      </c>
      <c r="I533" s="187"/>
      <c r="L533" s="183"/>
      <c r="M533" s="188"/>
      <c r="T533" s="189"/>
      <c r="AT533" s="184" t="s">
        <v>148</v>
      </c>
      <c r="AU533" s="184" t="s">
        <v>85</v>
      </c>
      <c r="AV533" s="14" t="s">
        <v>153</v>
      </c>
      <c r="AW533" s="14" t="s">
        <v>32</v>
      </c>
      <c r="AX533" s="14" t="s">
        <v>76</v>
      </c>
      <c r="AY533" s="184" t="s">
        <v>135</v>
      </c>
    </row>
    <row r="534" spans="2:65" s="15" customFormat="1">
      <c r="B534" s="190"/>
      <c r="D534" s="166" t="s">
        <v>148</v>
      </c>
      <c r="E534" s="191" t="s">
        <v>1</v>
      </c>
      <c r="F534" s="192" t="s">
        <v>154</v>
      </c>
      <c r="H534" s="193">
        <v>1</v>
      </c>
      <c r="I534" s="194"/>
      <c r="L534" s="190"/>
      <c r="M534" s="195"/>
      <c r="T534" s="196"/>
      <c r="AT534" s="191" t="s">
        <v>148</v>
      </c>
      <c r="AU534" s="191" t="s">
        <v>85</v>
      </c>
      <c r="AV534" s="15" t="s">
        <v>142</v>
      </c>
      <c r="AW534" s="15" t="s">
        <v>32</v>
      </c>
      <c r="AX534" s="15" t="s">
        <v>83</v>
      </c>
      <c r="AY534" s="191" t="s">
        <v>135</v>
      </c>
    </row>
    <row r="535" spans="2:65" s="1" customFormat="1" ht="21.75" customHeight="1">
      <c r="B535" s="152"/>
      <c r="C535" s="153" t="s">
        <v>522</v>
      </c>
      <c r="D535" s="153" t="s">
        <v>137</v>
      </c>
      <c r="E535" s="154" t="s">
        <v>523</v>
      </c>
      <c r="F535" s="155" t="s">
        <v>524</v>
      </c>
      <c r="G535" s="156" t="s">
        <v>194</v>
      </c>
      <c r="H535" s="157">
        <v>4.5999999999999999E-2</v>
      </c>
      <c r="I535" s="158"/>
      <c r="J535" s="159">
        <f>ROUND(I535*H535,2)</f>
        <v>0</v>
      </c>
      <c r="K535" s="155" t="s">
        <v>141</v>
      </c>
      <c r="L535" s="32"/>
      <c r="M535" s="160" t="s">
        <v>1</v>
      </c>
      <c r="N535" s="161" t="s">
        <v>41</v>
      </c>
      <c r="P535" s="162">
        <f>O535*H535</f>
        <v>0</v>
      </c>
      <c r="Q535" s="162">
        <v>0</v>
      </c>
      <c r="R535" s="162">
        <f>Q535*H535</f>
        <v>0</v>
      </c>
      <c r="S535" s="162">
        <v>0</v>
      </c>
      <c r="T535" s="163">
        <f>S535*H535</f>
        <v>0</v>
      </c>
      <c r="AR535" s="164" t="s">
        <v>252</v>
      </c>
      <c r="AT535" s="164" t="s">
        <v>137</v>
      </c>
      <c r="AU535" s="164" t="s">
        <v>85</v>
      </c>
      <c r="AY535" s="17" t="s">
        <v>135</v>
      </c>
      <c r="BE535" s="165">
        <f>IF(N535="základní",J535,0)</f>
        <v>0</v>
      </c>
      <c r="BF535" s="165">
        <f>IF(N535="snížená",J535,0)</f>
        <v>0</v>
      </c>
      <c r="BG535" s="165">
        <f>IF(N535="zákl. přenesená",J535,0)</f>
        <v>0</v>
      </c>
      <c r="BH535" s="165">
        <f>IF(N535="sníž. přenesená",J535,0)</f>
        <v>0</v>
      </c>
      <c r="BI535" s="165">
        <f>IF(N535="nulová",J535,0)</f>
        <v>0</v>
      </c>
      <c r="BJ535" s="17" t="s">
        <v>83</v>
      </c>
      <c r="BK535" s="165">
        <f>ROUND(I535*H535,2)</f>
        <v>0</v>
      </c>
      <c r="BL535" s="17" t="s">
        <v>252</v>
      </c>
      <c r="BM535" s="164" t="s">
        <v>525</v>
      </c>
    </row>
    <row r="536" spans="2:65" s="1" customFormat="1" ht="29.25">
      <c r="B536" s="32"/>
      <c r="D536" s="166" t="s">
        <v>144</v>
      </c>
      <c r="F536" s="167" t="s">
        <v>526</v>
      </c>
      <c r="I536" s="95"/>
      <c r="L536" s="32"/>
      <c r="M536" s="168"/>
      <c r="T536" s="55"/>
      <c r="AT536" s="17" t="s">
        <v>144</v>
      </c>
      <c r="AU536" s="17" t="s">
        <v>85</v>
      </c>
    </row>
    <row r="537" spans="2:65" s="1" customFormat="1" ht="107.25">
      <c r="B537" s="32"/>
      <c r="D537" s="166" t="s">
        <v>146</v>
      </c>
      <c r="F537" s="169" t="s">
        <v>527</v>
      </c>
      <c r="I537" s="95"/>
      <c r="L537" s="32"/>
      <c r="M537" s="168"/>
      <c r="T537" s="55"/>
      <c r="AT537" s="17" t="s">
        <v>146</v>
      </c>
      <c r="AU537" s="17" t="s">
        <v>85</v>
      </c>
    </row>
    <row r="538" spans="2:65" s="11" customFormat="1" ht="22.9" customHeight="1">
      <c r="B538" s="140"/>
      <c r="D538" s="141" t="s">
        <v>75</v>
      </c>
      <c r="E538" s="150" t="s">
        <v>528</v>
      </c>
      <c r="F538" s="150" t="s">
        <v>529</v>
      </c>
      <c r="I538" s="143"/>
      <c r="J538" s="151">
        <f>BK538</f>
        <v>0</v>
      </c>
      <c r="L538" s="140"/>
      <c r="M538" s="145"/>
      <c r="P538" s="146">
        <f>SUM(P539:P569)</f>
        <v>0</v>
      </c>
      <c r="R538" s="146">
        <f>SUM(R539:R569)</f>
        <v>0.14161000000000001</v>
      </c>
      <c r="T538" s="147">
        <f>SUM(T539:T569)</f>
        <v>0.10816000000000001</v>
      </c>
      <c r="AR538" s="141" t="s">
        <v>85</v>
      </c>
      <c r="AT538" s="148" t="s">
        <v>75</v>
      </c>
      <c r="AU538" s="148" t="s">
        <v>83</v>
      </c>
      <c r="AY538" s="141" t="s">
        <v>135</v>
      </c>
      <c r="BK538" s="149">
        <f>SUM(BK539:BK569)</f>
        <v>0</v>
      </c>
    </row>
    <row r="539" spans="2:65" s="1" customFormat="1" ht="16.5" customHeight="1">
      <c r="B539" s="152"/>
      <c r="C539" s="153" t="s">
        <v>530</v>
      </c>
      <c r="D539" s="153" t="s">
        <v>137</v>
      </c>
      <c r="E539" s="154" t="s">
        <v>531</v>
      </c>
      <c r="F539" s="155" t="s">
        <v>532</v>
      </c>
      <c r="G539" s="156" t="s">
        <v>225</v>
      </c>
      <c r="H539" s="157">
        <v>22</v>
      </c>
      <c r="I539" s="158"/>
      <c r="J539" s="159">
        <f>ROUND(I539*H539,2)</f>
        <v>0</v>
      </c>
      <c r="K539" s="155" t="s">
        <v>141</v>
      </c>
      <c r="L539" s="32"/>
      <c r="M539" s="160" t="s">
        <v>1</v>
      </c>
      <c r="N539" s="161" t="s">
        <v>41</v>
      </c>
      <c r="P539" s="162">
        <f>O539*H539</f>
        <v>0</v>
      </c>
      <c r="Q539" s="162">
        <v>0</v>
      </c>
      <c r="R539" s="162">
        <f>Q539*H539</f>
        <v>0</v>
      </c>
      <c r="S539" s="162">
        <v>2.2300000000000002E-3</v>
      </c>
      <c r="T539" s="163">
        <f>S539*H539</f>
        <v>4.9060000000000006E-2</v>
      </c>
      <c r="AR539" s="164" t="s">
        <v>252</v>
      </c>
      <c r="AT539" s="164" t="s">
        <v>137</v>
      </c>
      <c r="AU539" s="164" t="s">
        <v>85</v>
      </c>
      <c r="AY539" s="17" t="s">
        <v>135</v>
      </c>
      <c r="BE539" s="165">
        <f>IF(N539="základní",J539,0)</f>
        <v>0</v>
      </c>
      <c r="BF539" s="165">
        <f>IF(N539="snížená",J539,0)</f>
        <v>0</v>
      </c>
      <c r="BG539" s="165">
        <f>IF(N539="zákl. přenesená",J539,0)</f>
        <v>0</v>
      </c>
      <c r="BH539" s="165">
        <f>IF(N539="sníž. přenesená",J539,0)</f>
        <v>0</v>
      </c>
      <c r="BI539" s="165">
        <f>IF(N539="nulová",J539,0)</f>
        <v>0</v>
      </c>
      <c r="BJ539" s="17" t="s">
        <v>83</v>
      </c>
      <c r="BK539" s="165">
        <f>ROUND(I539*H539,2)</f>
        <v>0</v>
      </c>
      <c r="BL539" s="17" t="s">
        <v>252</v>
      </c>
      <c r="BM539" s="164" t="s">
        <v>533</v>
      </c>
    </row>
    <row r="540" spans="2:65" s="1" customFormat="1">
      <c r="B540" s="32"/>
      <c r="D540" s="166" t="s">
        <v>144</v>
      </c>
      <c r="F540" s="167" t="s">
        <v>534</v>
      </c>
      <c r="I540" s="95"/>
      <c r="L540" s="32"/>
      <c r="M540" s="168"/>
      <c r="T540" s="55"/>
      <c r="AT540" s="17" t="s">
        <v>144</v>
      </c>
      <c r="AU540" s="17" t="s">
        <v>85</v>
      </c>
    </row>
    <row r="541" spans="2:65" s="1" customFormat="1" ht="16.5" customHeight="1">
      <c r="B541" s="152"/>
      <c r="C541" s="153" t="s">
        <v>535</v>
      </c>
      <c r="D541" s="153" t="s">
        <v>137</v>
      </c>
      <c r="E541" s="154" t="s">
        <v>536</v>
      </c>
      <c r="F541" s="155" t="s">
        <v>537</v>
      </c>
      <c r="G541" s="156" t="s">
        <v>225</v>
      </c>
      <c r="H541" s="157">
        <v>15</v>
      </c>
      <c r="I541" s="158"/>
      <c r="J541" s="159">
        <f>ROUND(I541*H541,2)</f>
        <v>0</v>
      </c>
      <c r="K541" s="155" t="s">
        <v>141</v>
      </c>
      <c r="L541" s="32"/>
      <c r="M541" s="160" t="s">
        <v>1</v>
      </c>
      <c r="N541" s="161" t="s">
        <v>41</v>
      </c>
      <c r="P541" s="162">
        <f>O541*H541</f>
        <v>0</v>
      </c>
      <c r="Q541" s="162">
        <v>0</v>
      </c>
      <c r="R541" s="162">
        <f>Q541*H541</f>
        <v>0</v>
      </c>
      <c r="S541" s="162">
        <v>3.9399999999999999E-3</v>
      </c>
      <c r="T541" s="163">
        <f>S541*H541</f>
        <v>5.91E-2</v>
      </c>
      <c r="AR541" s="164" t="s">
        <v>252</v>
      </c>
      <c r="AT541" s="164" t="s">
        <v>137</v>
      </c>
      <c r="AU541" s="164" t="s">
        <v>85</v>
      </c>
      <c r="AY541" s="17" t="s">
        <v>135</v>
      </c>
      <c r="BE541" s="165">
        <f>IF(N541="základní",J541,0)</f>
        <v>0</v>
      </c>
      <c r="BF541" s="165">
        <f>IF(N541="snížená",J541,0)</f>
        <v>0</v>
      </c>
      <c r="BG541" s="165">
        <f>IF(N541="zákl. přenesená",J541,0)</f>
        <v>0</v>
      </c>
      <c r="BH541" s="165">
        <f>IF(N541="sníž. přenesená",J541,0)</f>
        <v>0</v>
      </c>
      <c r="BI541" s="165">
        <f>IF(N541="nulová",J541,0)</f>
        <v>0</v>
      </c>
      <c r="BJ541" s="17" t="s">
        <v>83</v>
      </c>
      <c r="BK541" s="165">
        <f>ROUND(I541*H541,2)</f>
        <v>0</v>
      </c>
      <c r="BL541" s="17" t="s">
        <v>252</v>
      </c>
      <c r="BM541" s="164" t="s">
        <v>538</v>
      </c>
    </row>
    <row r="542" spans="2:65" s="1" customFormat="1">
      <c r="B542" s="32"/>
      <c r="D542" s="166" t="s">
        <v>144</v>
      </c>
      <c r="F542" s="167" t="s">
        <v>539</v>
      </c>
      <c r="I542" s="95"/>
      <c r="L542" s="32"/>
      <c r="M542" s="168"/>
      <c r="T542" s="55"/>
      <c r="AT542" s="17" t="s">
        <v>144</v>
      </c>
      <c r="AU542" s="17" t="s">
        <v>85</v>
      </c>
    </row>
    <row r="543" spans="2:65" s="1" customFormat="1" ht="21.75" customHeight="1">
      <c r="B543" s="152"/>
      <c r="C543" s="153" t="s">
        <v>540</v>
      </c>
      <c r="D543" s="153" t="s">
        <v>137</v>
      </c>
      <c r="E543" s="154" t="s">
        <v>541</v>
      </c>
      <c r="F543" s="155" t="s">
        <v>542</v>
      </c>
      <c r="G543" s="156" t="s">
        <v>225</v>
      </c>
      <c r="H543" s="157">
        <v>22</v>
      </c>
      <c r="I543" s="158"/>
      <c r="J543" s="159">
        <f>ROUND(I543*H543,2)</f>
        <v>0</v>
      </c>
      <c r="K543" s="155" t="s">
        <v>141</v>
      </c>
      <c r="L543" s="32"/>
      <c r="M543" s="160" t="s">
        <v>1</v>
      </c>
      <c r="N543" s="161" t="s">
        <v>41</v>
      </c>
      <c r="P543" s="162">
        <f>O543*H543</f>
        <v>0</v>
      </c>
      <c r="Q543" s="162">
        <v>2.96E-3</v>
      </c>
      <c r="R543" s="162">
        <f>Q543*H543</f>
        <v>6.5119999999999997E-2</v>
      </c>
      <c r="S543" s="162">
        <v>0</v>
      </c>
      <c r="T543" s="163">
        <f>S543*H543</f>
        <v>0</v>
      </c>
      <c r="AR543" s="164" t="s">
        <v>252</v>
      </c>
      <c r="AT543" s="164" t="s">
        <v>137</v>
      </c>
      <c r="AU543" s="164" t="s">
        <v>85</v>
      </c>
      <c r="AY543" s="17" t="s">
        <v>135</v>
      </c>
      <c r="BE543" s="165">
        <f>IF(N543="základní",J543,0)</f>
        <v>0</v>
      </c>
      <c r="BF543" s="165">
        <f>IF(N543="snížená",J543,0)</f>
        <v>0</v>
      </c>
      <c r="BG543" s="165">
        <f>IF(N543="zákl. přenesená",J543,0)</f>
        <v>0</v>
      </c>
      <c r="BH543" s="165">
        <f>IF(N543="sníž. přenesená",J543,0)</f>
        <v>0</v>
      </c>
      <c r="BI543" s="165">
        <f>IF(N543="nulová",J543,0)</f>
        <v>0</v>
      </c>
      <c r="BJ543" s="17" t="s">
        <v>83</v>
      </c>
      <c r="BK543" s="165">
        <f>ROUND(I543*H543,2)</f>
        <v>0</v>
      </c>
      <c r="BL543" s="17" t="s">
        <v>252</v>
      </c>
      <c r="BM543" s="164" t="s">
        <v>543</v>
      </c>
    </row>
    <row r="544" spans="2:65" s="1" customFormat="1" ht="19.5">
      <c r="B544" s="32"/>
      <c r="D544" s="166" t="s">
        <v>144</v>
      </c>
      <c r="F544" s="167" t="s">
        <v>544</v>
      </c>
      <c r="I544" s="95"/>
      <c r="L544" s="32"/>
      <c r="M544" s="168"/>
      <c r="T544" s="55"/>
      <c r="AT544" s="17" t="s">
        <v>144</v>
      </c>
      <c r="AU544" s="17" t="s">
        <v>85</v>
      </c>
    </row>
    <row r="545" spans="2:65" s="12" customFormat="1">
      <c r="B545" s="170"/>
      <c r="D545" s="166" t="s">
        <v>148</v>
      </c>
      <c r="E545" s="171" t="s">
        <v>1</v>
      </c>
      <c r="F545" s="172" t="s">
        <v>545</v>
      </c>
      <c r="H545" s="171" t="s">
        <v>1</v>
      </c>
      <c r="I545" s="173"/>
      <c r="L545" s="170"/>
      <c r="M545" s="174"/>
      <c r="T545" s="175"/>
      <c r="AT545" s="171" t="s">
        <v>148</v>
      </c>
      <c r="AU545" s="171" t="s">
        <v>85</v>
      </c>
      <c r="AV545" s="12" t="s">
        <v>83</v>
      </c>
      <c r="AW545" s="12" t="s">
        <v>32</v>
      </c>
      <c r="AX545" s="12" t="s">
        <v>76</v>
      </c>
      <c r="AY545" s="171" t="s">
        <v>135</v>
      </c>
    </row>
    <row r="546" spans="2:65" s="12" customFormat="1">
      <c r="B546" s="170"/>
      <c r="D546" s="166" t="s">
        <v>148</v>
      </c>
      <c r="E546" s="171" t="s">
        <v>1</v>
      </c>
      <c r="F546" s="172" t="s">
        <v>309</v>
      </c>
      <c r="H546" s="171" t="s">
        <v>1</v>
      </c>
      <c r="I546" s="173"/>
      <c r="L546" s="170"/>
      <c r="M546" s="174"/>
      <c r="T546" s="175"/>
      <c r="AT546" s="171" t="s">
        <v>148</v>
      </c>
      <c r="AU546" s="171" t="s">
        <v>85</v>
      </c>
      <c r="AV546" s="12" t="s">
        <v>83</v>
      </c>
      <c r="AW546" s="12" t="s">
        <v>32</v>
      </c>
      <c r="AX546" s="12" t="s">
        <v>76</v>
      </c>
      <c r="AY546" s="171" t="s">
        <v>135</v>
      </c>
    </row>
    <row r="547" spans="2:65" s="12" customFormat="1">
      <c r="B547" s="170"/>
      <c r="D547" s="166" t="s">
        <v>148</v>
      </c>
      <c r="E547" s="171" t="s">
        <v>1</v>
      </c>
      <c r="F547" s="172" t="s">
        <v>546</v>
      </c>
      <c r="H547" s="171" t="s">
        <v>1</v>
      </c>
      <c r="I547" s="173"/>
      <c r="L547" s="170"/>
      <c r="M547" s="174"/>
      <c r="T547" s="175"/>
      <c r="AT547" s="171" t="s">
        <v>148</v>
      </c>
      <c r="AU547" s="171" t="s">
        <v>85</v>
      </c>
      <c r="AV547" s="12" t="s">
        <v>83</v>
      </c>
      <c r="AW547" s="12" t="s">
        <v>32</v>
      </c>
      <c r="AX547" s="12" t="s">
        <v>76</v>
      </c>
      <c r="AY547" s="171" t="s">
        <v>135</v>
      </c>
    </row>
    <row r="548" spans="2:65" s="13" customFormat="1">
      <c r="B548" s="176"/>
      <c r="D548" s="166" t="s">
        <v>148</v>
      </c>
      <c r="E548" s="177" t="s">
        <v>1</v>
      </c>
      <c r="F548" s="178" t="s">
        <v>229</v>
      </c>
      <c r="H548" s="179">
        <v>22</v>
      </c>
      <c r="I548" s="180"/>
      <c r="L548" s="176"/>
      <c r="M548" s="181"/>
      <c r="T548" s="182"/>
      <c r="AT548" s="177" t="s">
        <v>148</v>
      </c>
      <c r="AU548" s="177" t="s">
        <v>85</v>
      </c>
      <c r="AV548" s="13" t="s">
        <v>85</v>
      </c>
      <c r="AW548" s="13" t="s">
        <v>32</v>
      </c>
      <c r="AX548" s="13" t="s">
        <v>76</v>
      </c>
      <c r="AY548" s="177" t="s">
        <v>135</v>
      </c>
    </row>
    <row r="549" spans="2:65" s="14" customFormat="1">
      <c r="B549" s="183"/>
      <c r="D549" s="166" t="s">
        <v>148</v>
      </c>
      <c r="E549" s="184" t="s">
        <v>1</v>
      </c>
      <c r="F549" s="185" t="s">
        <v>152</v>
      </c>
      <c r="H549" s="186">
        <v>22</v>
      </c>
      <c r="I549" s="187"/>
      <c r="L549" s="183"/>
      <c r="M549" s="188"/>
      <c r="T549" s="189"/>
      <c r="AT549" s="184" t="s">
        <v>148</v>
      </c>
      <c r="AU549" s="184" t="s">
        <v>85</v>
      </c>
      <c r="AV549" s="14" t="s">
        <v>153</v>
      </c>
      <c r="AW549" s="14" t="s">
        <v>32</v>
      </c>
      <c r="AX549" s="14" t="s">
        <v>76</v>
      </c>
      <c r="AY549" s="184" t="s">
        <v>135</v>
      </c>
    </row>
    <row r="550" spans="2:65" s="15" customFormat="1">
      <c r="B550" s="190"/>
      <c r="D550" s="166" t="s">
        <v>148</v>
      </c>
      <c r="E550" s="191" t="s">
        <v>1</v>
      </c>
      <c r="F550" s="192" t="s">
        <v>154</v>
      </c>
      <c r="H550" s="193">
        <v>22</v>
      </c>
      <c r="I550" s="194"/>
      <c r="L550" s="190"/>
      <c r="M550" s="195"/>
      <c r="T550" s="196"/>
      <c r="AT550" s="191" t="s">
        <v>148</v>
      </c>
      <c r="AU550" s="191" t="s">
        <v>85</v>
      </c>
      <c r="AV550" s="15" t="s">
        <v>142</v>
      </c>
      <c r="AW550" s="15" t="s">
        <v>32</v>
      </c>
      <c r="AX550" s="15" t="s">
        <v>83</v>
      </c>
      <c r="AY550" s="191" t="s">
        <v>135</v>
      </c>
    </row>
    <row r="551" spans="2:65" s="1" customFormat="1" ht="21.75" customHeight="1">
      <c r="B551" s="152"/>
      <c r="C551" s="153" t="s">
        <v>547</v>
      </c>
      <c r="D551" s="153" t="s">
        <v>137</v>
      </c>
      <c r="E551" s="154" t="s">
        <v>548</v>
      </c>
      <c r="F551" s="155" t="s">
        <v>549</v>
      </c>
      <c r="G551" s="156" t="s">
        <v>304</v>
      </c>
      <c r="H551" s="157">
        <v>1</v>
      </c>
      <c r="I551" s="158"/>
      <c r="J551" s="159">
        <f>ROUND(I551*H551,2)</f>
        <v>0</v>
      </c>
      <c r="K551" s="155" t="s">
        <v>141</v>
      </c>
      <c r="L551" s="32"/>
      <c r="M551" s="160" t="s">
        <v>1</v>
      </c>
      <c r="N551" s="161" t="s">
        <v>41</v>
      </c>
      <c r="P551" s="162">
        <f>O551*H551</f>
        <v>0</v>
      </c>
      <c r="Q551" s="162">
        <v>3.8899999999999998E-3</v>
      </c>
      <c r="R551" s="162">
        <f>Q551*H551</f>
        <v>3.8899999999999998E-3</v>
      </c>
      <c r="S551" s="162">
        <v>0</v>
      </c>
      <c r="T551" s="163">
        <f>S551*H551</f>
        <v>0</v>
      </c>
      <c r="AR551" s="164" t="s">
        <v>252</v>
      </c>
      <c r="AT551" s="164" t="s">
        <v>137</v>
      </c>
      <c r="AU551" s="164" t="s">
        <v>85</v>
      </c>
      <c r="AY551" s="17" t="s">
        <v>135</v>
      </c>
      <c r="BE551" s="165">
        <f>IF(N551="základní",J551,0)</f>
        <v>0</v>
      </c>
      <c r="BF551" s="165">
        <f>IF(N551="snížená",J551,0)</f>
        <v>0</v>
      </c>
      <c r="BG551" s="165">
        <f>IF(N551="zákl. přenesená",J551,0)</f>
        <v>0</v>
      </c>
      <c r="BH551" s="165">
        <f>IF(N551="sníž. přenesená",J551,0)</f>
        <v>0</v>
      </c>
      <c r="BI551" s="165">
        <f>IF(N551="nulová",J551,0)</f>
        <v>0</v>
      </c>
      <c r="BJ551" s="17" t="s">
        <v>83</v>
      </c>
      <c r="BK551" s="165">
        <f>ROUND(I551*H551,2)</f>
        <v>0</v>
      </c>
      <c r="BL551" s="17" t="s">
        <v>252</v>
      </c>
      <c r="BM551" s="164" t="s">
        <v>550</v>
      </c>
    </row>
    <row r="552" spans="2:65" s="1" customFormat="1" ht="19.5">
      <c r="B552" s="32"/>
      <c r="D552" s="166" t="s">
        <v>144</v>
      </c>
      <c r="F552" s="167" t="s">
        <v>551</v>
      </c>
      <c r="I552" s="95"/>
      <c r="L552" s="32"/>
      <c r="M552" s="168"/>
      <c r="T552" s="55"/>
      <c r="AT552" s="17" t="s">
        <v>144</v>
      </c>
      <c r="AU552" s="17" t="s">
        <v>85</v>
      </c>
    </row>
    <row r="553" spans="2:65" s="12" customFormat="1">
      <c r="B553" s="170"/>
      <c r="D553" s="166" t="s">
        <v>148</v>
      </c>
      <c r="E553" s="171" t="s">
        <v>1</v>
      </c>
      <c r="F553" s="172" t="s">
        <v>552</v>
      </c>
      <c r="H553" s="171" t="s">
        <v>1</v>
      </c>
      <c r="I553" s="173"/>
      <c r="L553" s="170"/>
      <c r="M553" s="174"/>
      <c r="T553" s="175"/>
      <c r="AT553" s="171" t="s">
        <v>148</v>
      </c>
      <c r="AU553" s="171" t="s">
        <v>85</v>
      </c>
      <c r="AV553" s="12" t="s">
        <v>83</v>
      </c>
      <c r="AW553" s="12" t="s">
        <v>32</v>
      </c>
      <c r="AX553" s="12" t="s">
        <v>76</v>
      </c>
      <c r="AY553" s="171" t="s">
        <v>135</v>
      </c>
    </row>
    <row r="554" spans="2:65" s="12" customFormat="1">
      <c r="B554" s="170"/>
      <c r="D554" s="166" t="s">
        <v>148</v>
      </c>
      <c r="E554" s="171" t="s">
        <v>1</v>
      </c>
      <c r="F554" s="172" t="s">
        <v>309</v>
      </c>
      <c r="H554" s="171" t="s">
        <v>1</v>
      </c>
      <c r="I554" s="173"/>
      <c r="L554" s="170"/>
      <c r="M554" s="174"/>
      <c r="T554" s="175"/>
      <c r="AT554" s="171" t="s">
        <v>148</v>
      </c>
      <c r="AU554" s="171" t="s">
        <v>85</v>
      </c>
      <c r="AV554" s="12" t="s">
        <v>83</v>
      </c>
      <c r="AW554" s="12" t="s">
        <v>32</v>
      </c>
      <c r="AX554" s="12" t="s">
        <v>76</v>
      </c>
      <c r="AY554" s="171" t="s">
        <v>135</v>
      </c>
    </row>
    <row r="555" spans="2:65" s="12" customFormat="1">
      <c r="B555" s="170"/>
      <c r="D555" s="166" t="s">
        <v>148</v>
      </c>
      <c r="E555" s="171" t="s">
        <v>1</v>
      </c>
      <c r="F555" s="172" t="s">
        <v>521</v>
      </c>
      <c r="H555" s="171" t="s">
        <v>1</v>
      </c>
      <c r="I555" s="173"/>
      <c r="L555" s="170"/>
      <c r="M555" s="174"/>
      <c r="T555" s="175"/>
      <c r="AT555" s="171" t="s">
        <v>148</v>
      </c>
      <c r="AU555" s="171" t="s">
        <v>85</v>
      </c>
      <c r="AV555" s="12" t="s">
        <v>83</v>
      </c>
      <c r="AW555" s="12" t="s">
        <v>32</v>
      </c>
      <c r="AX555" s="12" t="s">
        <v>76</v>
      </c>
      <c r="AY555" s="171" t="s">
        <v>135</v>
      </c>
    </row>
    <row r="556" spans="2:65" s="13" customFormat="1">
      <c r="B556" s="176"/>
      <c r="D556" s="166" t="s">
        <v>148</v>
      </c>
      <c r="E556" s="177" t="s">
        <v>1</v>
      </c>
      <c r="F556" s="178" t="s">
        <v>83</v>
      </c>
      <c r="H556" s="179">
        <v>1</v>
      </c>
      <c r="I556" s="180"/>
      <c r="L556" s="176"/>
      <c r="M556" s="181"/>
      <c r="T556" s="182"/>
      <c r="AT556" s="177" t="s">
        <v>148</v>
      </c>
      <c r="AU556" s="177" t="s">
        <v>85</v>
      </c>
      <c r="AV556" s="13" t="s">
        <v>85</v>
      </c>
      <c r="AW556" s="13" t="s">
        <v>32</v>
      </c>
      <c r="AX556" s="13" t="s">
        <v>76</v>
      </c>
      <c r="AY556" s="177" t="s">
        <v>135</v>
      </c>
    </row>
    <row r="557" spans="2:65" s="14" customFormat="1">
      <c r="B557" s="183"/>
      <c r="D557" s="166" t="s">
        <v>148</v>
      </c>
      <c r="E557" s="184" t="s">
        <v>1</v>
      </c>
      <c r="F557" s="185" t="s">
        <v>152</v>
      </c>
      <c r="H557" s="186">
        <v>1</v>
      </c>
      <c r="I557" s="187"/>
      <c r="L557" s="183"/>
      <c r="M557" s="188"/>
      <c r="T557" s="189"/>
      <c r="AT557" s="184" t="s">
        <v>148</v>
      </c>
      <c r="AU557" s="184" t="s">
        <v>85</v>
      </c>
      <c r="AV557" s="14" t="s">
        <v>153</v>
      </c>
      <c r="AW557" s="14" t="s">
        <v>32</v>
      </c>
      <c r="AX557" s="14" t="s">
        <v>76</v>
      </c>
      <c r="AY557" s="184" t="s">
        <v>135</v>
      </c>
    </row>
    <row r="558" spans="2:65" s="15" customFormat="1">
      <c r="B558" s="190"/>
      <c r="D558" s="166" t="s">
        <v>148</v>
      </c>
      <c r="E558" s="191" t="s">
        <v>1</v>
      </c>
      <c r="F558" s="192" t="s">
        <v>154</v>
      </c>
      <c r="H558" s="193">
        <v>1</v>
      </c>
      <c r="I558" s="194"/>
      <c r="L558" s="190"/>
      <c r="M558" s="195"/>
      <c r="T558" s="196"/>
      <c r="AT558" s="191" t="s">
        <v>148</v>
      </c>
      <c r="AU558" s="191" t="s">
        <v>85</v>
      </c>
      <c r="AV558" s="15" t="s">
        <v>142</v>
      </c>
      <c r="AW558" s="15" t="s">
        <v>32</v>
      </c>
      <c r="AX558" s="15" t="s">
        <v>83</v>
      </c>
      <c r="AY558" s="191" t="s">
        <v>135</v>
      </c>
    </row>
    <row r="559" spans="2:65" s="1" customFormat="1" ht="21.75" customHeight="1">
      <c r="B559" s="152"/>
      <c r="C559" s="153" t="s">
        <v>553</v>
      </c>
      <c r="D559" s="153" t="s">
        <v>137</v>
      </c>
      <c r="E559" s="154" t="s">
        <v>554</v>
      </c>
      <c r="F559" s="155" t="s">
        <v>555</v>
      </c>
      <c r="G559" s="156" t="s">
        <v>225</v>
      </c>
      <c r="H559" s="157">
        <v>15</v>
      </c>
      <c r="I559" s="158"/>
      <c r="J559" s="159">
        <f>ROUND(I559*H559,2)</f>
        <v>0</v>
      </c>
      <c r="K559" s="155" t="s">
        <v>141</v>
      </c>
      <c r="L559" s="32"/>
      <c r="M559" s="160" t="s">
        <v>1</v>
      </c>
      <c r="N559" s="161" t="s">
        <v>41</v>
      </c>
      <c r="P559" s="162">
        <f>O559*H559</f>
        <v>0</v>
      </c>
      <c r="Q559" s="162">
        <v>4.8399999999999997E-3</v>
      </c>
      <c r="R559" s="162">
        <f>Q559*H559</f>
        <v>7.2599999999999998E-2</v>
      </c>
      <c r="S559" s="162">
        <v>0</v>
      </c>
      <c r="T559" s="163">
        <f>S559*H559</f>
        <v>0</v>
      </c>
      <c r="AR559" s="164" t="s">
        <v>252</v>
      </c>
      <c r="AT559" s="164" t="s">
        <v>137</v>
      </c>
      <c r="AU559" s="164" t="s">
        <v>85</v>
      </c>
      <c r="AY559" s="17" t="s">
        <v>135</v>
      </c>
      <c r="BE559" s="165">
        <f>IF(N559="základní",J559,0)</f>
        <v>0</v>
      </c>
      <c r="BF559" s="165">
        <f>IF(N559="snížená",J559,0)</f>
        <v>0</v>
      </c>
      <c r="BG559" s="165">
        <f>IF(N559="zákl. přenesená",J559,0)</f>
        <v>0</v>
      </c>
      <c r="BH559" s="165">
        <f>IF(N559="sníž. přenesená",J559,0)</f>
        <v>0</v>
      </c>
      <c r="BI559" s="165">
        <f>IF(N559="nulová",J559,0)</f>
        <v>0</v>
      </c>
      <c r="BJ559" s="17" t="s">
        <v>83</v>
      </c>
      <c r="BK559" s="165">
        <f>ROUND(I559*H559,2)</f>
        <v>0</v>
      </c>
      <c r="BL559" s="17" t="s">
        <v>252</v>
      </c>
      <c r="BM559" s="164" t="s">
        <v>556</v>
      </c>
    </row>
    <row r="560" spans="2:65" s="1" customFormat="1" ht="19.5">
      <c r="B560" s="32"/>
      <c r="D560" s="166" t="s">
        <v>144</v>
      </c>
      <c r="F560" s="167" t="s">
        <v>557</v>
      </c>
      <c r="I560" s="95"/>
      <c r="L560" s="32"/>
      <c r="M560" s="168"/>
      <c r="T560" s="55"/>
      <c r="AT560" s="17" t="s">
        <v>144</v>
      </c>
      <c r="AU560" s="17" t="s">
        <v>85</v>
      </c>
    </row>
    <row r="561" spans="2:65" s="12" customFormat="1">
      <c r="B561" s="170"/>
      <c r="D561" s="166" t="s">
        <v>148</v>
      </c>
      <c r="E561" s="171" t="s">
        <v>1</v>
      </c>
      <c r="F561" s="172" t="s">
        <v>558</v>
      </c>
      <c r="H561" s="171" t="s">
        <v>1</v>
      </c>
      <c r="I561" s="173"/>
      <c r="L561" s="170"/>
      <c r="M561" s="174"/>
      <c r="T561" s="175"/>
      <c r="AT561" s="171" t="s">
        <v>148</v>
      </c>
      <c r="AU561" s="171" t="s">
        <v>85</v>
      </c>
      <c r="AV561" s="12" t="s">
        <v>83</v>
      </c>
      <c r="AW561" s="12" t="s">
        <v>32</v>
      </c>
      <c r="AX561" s="12" t="s">
        <v>76</v>
      </c>
      <c r="AY561" s="171" t="s">
        <v>135</v>
      </c>
    </row>
    <row r="562" spans="2:65" s="12" customFormat="1">
      <c r="B562" s="170"/>
      <c r="D562" s="166" t="s">
        <v>148</v>
      </c>
      <c r="E562" s="171" t="s">
        <v>1</v>
      </c>
      <c r="F562" s="172" t="s">
        <v>309</v>
      </c>
      <c r="H562" s="171" t="s">
        <v>1</v>
      </c>
      <c r="I562" s="173"/>
      <c r="L562" s="170"/>
      <c r="M562" s="174"/>
      <c r="T562" s="175"/>
      <c r="AT562" s="171" t="s">
        <v>148</v>
      </c>
      <c r="AU562" s="171" t="s">
        <v>85</v>
      </c>
      <c r="AV562" s="12" t="s">
        <v>83</v>
      </c>
      <c r="AW562" s="12" t="s">
        <v>32</v>
      </c>
      <c r="AX562" s="12" t="s">
        <v>76</v>
      </c>
      <c r="AY562" s="171" t="s">
        <v>135</v>
      </c>
    </row>
    <row r="563" spans="2:65" s="12" customFormat="1">
      <c r="B563" s="170"/>
      <c r="D563" s="166" t="s">
        <v>148</v>
      </c>
      <c r="E563" s="171" t="s">
        <v>1</v>
      </c>
      <c r="F563" s="172" t="s">
        <v>521</v>
      </c>
      <c r="H563" s="171" t="s">
        <v>1</v>
      </c>
      <c r="I563" s="173"/>
      <c r="L563" s="170"/>
      <c r="M563" s="174"/>
      <c r="T563" s="175"/>
      <c r="AT563" s="171" t="s">
        <v>148</v>
      </c>
      <c r="AU563" s="171" t="s">
        <v>85</v>
      </c>
      <c r="AV563" s="12" t="s">
        <v>83</v>
      </c>
      <c r="AW563" s="12" t="s">
        <v>32</v>
      </c>
      <c r="AX563" s="12" t="s">
        <v>76</v>
      </c>
      <c r="AY563" s="171" t="s">
        <v>135</v>
      </c>
    </row>
    <row r="564" spans="2:65" s="13" customFormat="1">
      <c r="B564" s="176"/>
      <c r="D564" s="166" t="s">
        <v>148</v>
      </c>
      <c r="E564" s="177" t="s">
        <v>1</v>
      </c>
      <c r="F564" s="178" t="s">
        <v>559</v>
      </c>
      <c r="H564" s="179">
        <v>15</v>
      </c>
      <c r="I564" s="180"/>
      <c r="L564" s="176"/>
      <c r="M564" s="181"/>
      <c r="T564" s="182"/>
      <c r="AT564" s="177" t="s">
        <v>148</v>
      </c>
      <c r="AU564" s="177" t="s">
        <v>85</v>
      </c>
      <c r="AV564" s="13" t="s">
        <v>85</v>
      </c>
      <c r="AW564" s="13" t="s">
        <v>32</v>
      </c>
      <c r="AX564" s="13" t="s">
        <v>76</v>
      </c>
      <c r="AY564" s="177" t="s">
        <v>135</v>
      </c>
    </row>
    <row r="565" spans="2:65" s="14" customFormat="1">
      <c r="B565" s="183"/>
      <c r="D565" s="166" t="s">
        <v>148</v>
      </c>
      <c r="E565" s="184" t="s">
        <v>1</v>
      </c>
      <c r="F565" s="185" t="s">
        <v>152</v>
      </c>
      <c r="H565" s="186">
        <v>15</v>
      </c>
      <c r="I565" s="187"/>
      <c r="L565" s="183"/>
      <c r="M565" s="188"/>
      <c r="T565" s="189"/>
      <c r="AT565" s="184" t="s">
        <v>148</v>
      </c>
      <c r="AU565" s="184" t="s">
        <v>85</v>
      </c>
      <c r="AV565" s="14" t="s">
        <v>153</v>
      </c>
      <c r="AW565" s="14" t="s">
        <v>32</v>
      </c>
      <c r="AX565" s="14" t="s">
        <v>76</v>
      </c>
      <c r="AY565" s="184" t="s">
        <v>135</v>
      </c>
    </row>
    <row r="566" spans="2:65" s="15" customFormat="1">
      <c r="B566" s="190"/>
      <c r="D566" s="166" t="s">
        <v>148</v>
      </c>
      <c r="E566" s="191" t="s">
        <v>1</v>
      </c>
      <c r="F566" s="192" t="s">
        <v>154</v>
      </c>
      <c r="H566" s="193">
        <v>15</v>
      </c>
      <c r="I566" s="194"/>
      <c r="L566" s="190"/>
      <c r="M566" s="195"/>
      <c r="T566" s="196"/>
      <c r="AT566" s="191" t="s">
        <v>148</v>
      </c>
      <c r="AU566" s="191" t="s">
        <v>85</v>
      </c>
      <c r="AV566" s="15" t="s">
        <v>142</v>
      </c>
      <c r="AW566" s="15" t="s">
        <v>32</v>
      </c>
      <c r="AX566" s="15" t="s">
        <v>83</v>
      </c>
      <c r="AY566" s="191" t="s">
        <v>135</v>
      </c>
    </row>
    <row r="567" spans="2:65" s="1" customFormat="1" ht="21.75" customHeight="1">
      <c r="B567" s="152"/>
      <c r="C567" s="153" t="s">
        <v>560</v>
      </c>
      <c r="D567" s="153" t="s">
        <v>137</v>
      </c>
      <c r="E567" s="154" t="s">
        <v>561</v>
      </c>
      <c r="F567" s="155" t="s">
        <v>562</v>
      </c>
      <c r="G567" s="156" t="s">
        <v>194</v>
      </c>
      <c r="H567" s="157">
        <v>0.14199999999999999</v>
      </c>
      <c r="I567" s="158"/>
      <c r="J567" s="159">
        <f>ROUND(I567*H567,2)</f>
        <v>0</v>
      </c>
      <c r="K567" s="155" t="s">
        <v>141</v>
      </c>
      <c r="L567" s="32"/>
      <c r="M567" s="160" t="s">
        <v>1</v>
      </c>
      <c r="N567" s="161" t="s">
        <v>41</v>
      </c>
      <c r="P567" s="162">
        <f>O567*H567</f>
        <v>0</v>
      </c>
      <c r="Q567" s="162">
        <v>0</v>
      </c>
      <c r="R567" s="162">
        <f>Q567*H567</f>
        <v>0</v>
      </c>
      <c r="S567" s="162">
        <v>0</v>
      </c>
      <c r="T567" s="163">
        <f>S567*H567</f>
        <v>0</v>
      </c>
      <c r="AR567" s="164" t="s">
        <v>252</v>
      </c>
      <c r="AT567" s="164" t="s">
        <v>137</v>
      </c>
      <c r="AU567" s="164" t="s">
        <v>85</v>
      </c>
      <c r="AY567" s="17" t="s">
        <v>135</v>
      </c>
      <c r="BE567" s="165">
        <f>IF(N567="základní",J567,0)</f>
        <v>0</v>
      </c>
      <c r="BF567" s="165">
        <f>IF(N567="snížená",J567,0)</f>
        <v>0</v>
      </c>
      <c r="BG567" s="165">
        <f>IF(N567="zákl. přenesená",J567,0)</f>
        <v>0</v>
      </c>
      <c r="BH567" s="165">
        <f>IF(N567="sníž. přenesená",J567,0)</f>
        <v>0</v>
      </c>
      <c r="BI567" s="165">
        <f>IF(N567="nulová",J567,0)</f>
        <v>0</v>
      </c>
      <c r="BJ567" s="17" t="s">
        <v>83</v>
      </c>
      <c r="BK567" s="165">
        <f>ROUND(I567*H567,2)</f>
        <v>0</v>
      </c>
      <c r="BL567" s="17" t="s">
        <v>252</v>
      </c>
      <c r="BM567" s="164" t="s">
        <v>563</v>
      </c>
    </row>
    <row r="568" spans="2:65" s="1" customFormat="1" ht="29.25">
      <c r="B568" s="32"/>
      <c r="D568" s="166" t="s">
        <v>144</v>
      </c>
      <c r="F568" s="167" t="s">
        <v>564</v>
      </c>
      <c r="I568" s="95"/>
      <c r="L568" s="32"/>
      <c r="M568" s="168"/>
      <c r="T568" s="55"/>
      <c r="AT568" s="17" t="s">
        <v>144</v>
      </c>
      <c r="AU568" s="17" t="s">
        <v>85</v>
      </c>
    </row>
    <row r="569" spans="2:65" s="1" customFormat="1" ht="107.25">
      <c r="B569" s="32"/>
      <c r="D569" s="166" t="s">
        <v>146</v>
      </c>
      <c r="F569" s="169" t="s">
        <v>565</v>
      </c>
      <c r="I569" s="95"/>
      <c r="L569" s="32"/>
      <c r="M569" s="168"/>
      <c r="T569" s="55"/>
      <c r="AT569" s="17" t="s">
        <v>146</v>
      </c>
      <c r="AU569" s="17" t="s">
        <v>85</v>
      </c>
    </row>
    <row r="570" spans="2:65" s="11" customFormat="1" ht="22.9" customHeight="1">
      <c r="B570" s="140"/>
      <c r="D570" s="141" t="s">
        <v>75</v>
      </c>
      <c r="E570" s="150" t="s">
        <v>566</v>
      </c>
      <c r="F570" s="150" t="s">
        <v>567</v>
      </c>
      <c r="I570" s="143"/>
      <c r="J570" s="151">
        <f>BK570</f>
        <v>0</v>
      </c>
      <c r="L570" s="140"/>
      <c r="M570" s="145"/>
      <c r="P570" s="146">
        <f>SUM(P571:P587)</f>
        <v>0</v>
      </c>
      <c r="R570" s="146">
        <f>SUM(R571:R587)</f>
        <v>0</v>
      </c>
      <c r="T570" s="147">
        <f>SUM(T571:T587)</f>
        <v>0.01</v>
      </c>
      <c r="AR570" s="141" t="s">
        <v>85</v>
      </c>
      <c r="AT570" s="148" t="s">
        <v>75</v>
      </c>
      <c r="AU570" s="148" t="s">
        <v>83</v>
      </c>
      <c r="AY570" s="141" t="s">
        <v>135</v>
      </c>
      <c r="BK570" s="149">
        <f>SUM(BK571:BK587)</f>
        <v>0</v>
      </c>
    </row>
    <row r="571" spans="2:65" s="1" customFormat="1" ht="21.75" customHeight="1">
      <c r="B571" s="152"/>
      <c r="C571" s="153" t="s">
        <v>568</v>
      </c>
      <c r="D571" s="153" t="s">
        <v>137</v>
      </c>
      <c r="E571" s="154" t="s">
        <v>569</v>
      </c>
      <c r="F571" s="155" t="s">
        <v>570</v>
      </c>
      <c r="G571" s="156" t="s">
        <v>571</v>
      </c>
      <c r="H571" s="157">
        <v>10</v>
      </c>
      <c r="I571" s="158"/>
      <c r="J571" s="159">
        <f>ROUND(I571*H571,2)</f>
        <v>0</v>
      </c>
      <c r="K571" s="155" t="s">
        <v>141</v>
      </c>
      <c r="L571" s="32"/>
      <c r="M571" s="160" t="s">
        <v>1</v>
      </c>
      <c r="N571" s="161" t="s">
        <v>41</v>
      </c>
      <c r="P571" s="162">
        <f>O571*H571</f>
        <v>0</v>
      </c>
      <c r="Q571" s="162">
        <v>0</v>
      </c>
      <c r="R571" s="162">
        <f>Q571*H571</f>
        <v>0</v>
      </c>
      <c r="S571" s="162">
        <v>1E-3</v>
      </c>
      <c r="T571" s="163">
        <f>S571*H571</f>
        <v>0.01</v>
      </c>
      <c r="AR571" s="164" t="s">
        <v>252</v>
      </c>
      <c r="AT571" s="164" t="s">
        <v>137</v>
      </c>
      <c r="AU571" s="164" t="s">
        <v>85</v>
      </c>
      <c r="AY571" s="17" t="s">
        <v>135</v>
      </c>
      <c r="BE571" s="165">
        <f>IF(N571="základní",J571,0)</f>
        <v>0</v>
      </c>
      <c r="BF571" s="165">
        <f>IF(N571="snížená",J571,0)</f>
        <v>0</v>
      </c>
      <c r="BG571" s="165">
        <f>IF(N571="zákl. přenesená",J571,0)</f>
        <v>0</v>
      </c>
      <c r="BH571" s="165">
        <f>IF(N571="sníž. přenesená",J571,0)</f>
        <v>0</v>
      </c>
      <c r="BI571" s="165">
        <f>IF(N571="nulová",J571,0)</f>
        <v>0</v>
      </c>
      <c r="BJ571" s="17" t="s">
        <v>83</v>
      </c>
      <c r="BK571" s="165">
        <f>ROUND(I571*H571,2)</f>
        <v>0</v>
      </c>
      <c r="BL571" s="17" t="s">
        <v>252</v>
      </c>
      <c r="BM571" s="164" t="s">
        <v>572</v>
      </c>
    </row>
    <row r="572" spans="2:65" s="1" customFormat="1" ht="19.5">
      <c r="B572" s="32"/>
      <c r="D572" s="166" t="s">
        <v>144</v>
      </c>
      <c r="F572" s="167" t="s">
        <v>573</v>
      </c>
      <c r="I572" s="95"/>
      <c r="L572" s="32"/>
      <c r="M572" s="168"/>
      <c r="T572" s="55"/>
      <c r="AT572" s="17" t="s">
        <v>144</v>
      </c>
      <c r="AU572" s="17" t="s">
        <v>85</v>
      </c>
    </row>
    <row r="573" spans="2:65" s="1" customFormat="1" ht="58.5">
      <c r="B573" s="32"/>
      <c r="D573" s="166" t="s">
        <v>146</v>
      </c>
      <c r="F573" s="169" t="s">
        <v>574</v>
      </c>
      <c r="I573" s="95"/>
      <c r="L573" s="32"/>
      <c r="M573" s="168"/>
      <c r="T573" s="55"/>
      <c r="AT573" s="17" t="s">
        <v>146</v>
      </c>
      <c r="AU573" s="17" t="s">
        <v>85</v>
      </c>
    </row>
    <row r="574" spans="2:65" s="12" customFormat="1">
      <c r="B574" s="170"/>
      <c r="D574" s="166" t="s">
        <v>148</v>
      </c>
      <c r="E574" s="171" t="s">
        <v>1</v>
      </c>
      <c r="F574" s="172" t="s">
        <v>575</v>
      </c>
      <c r="H574" s="171" t="s">
        <v>1</v>
      </c>
      <c r="I574" s="173"/>
      <c r="L574" s="170"/>
      <c r="M574" s="174"/>
      <c r="T574" s="175"/>
      <c r="AT574" s="171" t="s">
        <v>148</v>
      </c>
      <c r="AU574" s="171" t="s">
        <v>85</v>
      </c>
      <c r="AV574" s="12" t="s">
        <v>83</v>
      </c>
      <c r="AW574" s="12" t="s">
        <v>32</v>
      </c>
      <c r="AX574" s="12" t="s">
        <v>76</v>
      </c>
      <c r="AY574" s="171" t="s">
        <v>135</v>
      </c>
    </row>
    <row r="575" spans="2:65" s="13" customFormat="1">
      <c r="B575" s="176"/>
      <c r="D575" s="166" t="s">
        <v>148</v>
      </c>
      <c r="E575" s="177" t="s">
        <v>1</v>
      </c>
      <c r="F575" s="178" t="s">
        <v>206</v>
      </c>
      <c r="H575" s="179">
        <v>10</v>
      </c>
      <c r="I575" s="180"/>
      <c r="L575" s="176"/>
      <c r="M575" s="181"/>
      <c r="T575" s="182"/>
      <c r="AT575" s="177" t="s">
        <v>148</v>
      </c>
      <c r="AU575" s="177" t="s">
        <v>85</v>
      </c>
      <c r="AV575" s="13" t="s">
        <v>85</v>
      </c>
      <c r="AW575" s="13" t="s">
        <v>32</v>
      </c>
      <c r="AX575" s="13" t="s">
        <v>76</v>
      </c>
      <c r="AY575" s="177" t="s">
        <v>135</v>
      </c>
    </row>
    <row r="576" spans="2:65" s="14" customFormat="1">
      <c r="B576" s="183"/>
      <c r="D576" s="166" t="s">
        <v>148</v>
      </c>
      <c r="E576" s="184" t="s">
        <v>1</v>
      </c>
      <c r="F576" s="185" t="s">
        <v>152</v>
      </c>
      <c r="H576" s="186">
        <v>10</v>
      </c>
      <c r="I576" s="187"/>
      <c r="L576" s="183"/>
      <c r="M576" s="188"/>
      <c r="T576" s="189"/>
      <c r="AT576" s="184" t="s">
        <v>148</v>
      </c>
      <c r="AU576" s="184" t="s">
        <v>85</v>
      </c>
      <c r="AV576" s="14" t="s">
        <v>153</v>
      </c>
      <c r="AW576" s="14" t="s">
        <v>32</v>
      </c>
      <c r="AX576" s="14" t="s">
        <v>76</v>
      </c>
      <c r="AY576" s="184" t="s">
        <v>135</v>
      </c>
    </row>
    <row r="577" spans="2:65" s="15" customFormat="1">
      <c r="B577" s="190"/>
      <c r="D577" s="166" t="s">
        <v>148</v>
      </c>
      <c r="E577" s="191" t="s">
        <v>1</v>
      </c>
      <c r="F577" s="192" t="s">
        <v>154</v>
      </c>
      <c r="H577" s="193">
        <v>10</v>
      </c>
      <c r="I577" s="194"/>
      <c r="L577" s="190"/>
      <c r="M577" s="195"/>
      <c r="T577" s="196"/>
      <c r="AT577" s="191" t="s">
        <v>148</v>
      </c>
      <c r="AU577" s="191" t="s">
        <v>85</v>
      </c>
      <c r="AV577" s="15" t="s">
        <v>142</v>
      </c>
      <c r="AW577" s="15" t="s">
        <v>32</v>
      </c>
      <c r="AX577" s="15" t="s">
        <v>83</v>
      </c>
      <c r="AY577" s="191" t="s">
        <v>135</v>
      </c>
    </row>
    <row r="578" spans="2:65" s="1" customFormat="1" ht="21.75" customHeight="1">
      <c r="B578" s="152"/>
      <c r="C578" s="153" t="s">
        <v>576</v>
      </c>
      <c r="D578" s="153" t="s">
        <v>137</v>
      </c>
      <c r="E578" s="154" t="s">
        <v>577</v>
      </c>
      <c r="F578" s="155" t="s">
        <v>578</v>
      </c>
      <c r="G578" s="156" t="s">
        <v>225</v>
      </c>
      <c r="H578" s="157">
        <v>22</v>
      </c>
      <c r="I578" s="158"/>
      <c r="J578" s="159">
        <f>ROUND(I578*H578,2)</f>
        <v>0</v>
      </c>
      <c r="K578" s="155" t="s">
        <v>305</v>
      </c>
      <c r="L578" s="32"/>
      <c r="M578" s="160" t="s">
        <v>1</v>
      </c>
      <c r="N578" s="161" t="s">
        <v>41</v>
      </c>
      <c r="P578" s="162">
        <f>O578*H578</f>
        <v>0</v>
      </c>
      <c r="Q578" s="162">
        <v>0</v>
      </c>
      <c r="R578" s="162">
        <f>Q578*H578</f>
        <v>0</v>
      </c>
      <c r="S578" s="162">
        <v>0</v>
      </c>
      <c r="T578" s="163">
        <f>S578*H578</f>
        <v>0</v>
      </c>
      <c r="AR578" s="164" t="s">
        <v>252</v>
      </c>
      <c r="AT578" s="164" t="s">
        <v>137</v>
      </c>
      <c r="AU578" s="164" t="s">
        <v>85</v>
      </c>
      <c r="AY578" s="17" t="s">
        <v>135</v>
      </c>
      <c r="BE578" s="165">
        <f>IF(N578="základní",J578,0)</f>
        <v>0</v>
      </c>
      <c r="BF578" s="165">
        <f>IF(N578="snížená",J578,0)</f>
        <v>0</v>
      </c>
      <c r="BG578" s="165">
        <f>IF(N578="zákl. přenesená",J578,0)</f>
        <v>0</v>
      </c>
      <c r="BH578" s="165">
        <f>IF(N578="sníž. přenesená",J578,0)</f>
        <v>0</v>
      </c>
      <c r="BI578" s="165">
        <f>IF(N578="nulová",J578,0)</f>
        <v>0</v>
      </c>
      <c r="BJ578" s="17" t="s">
        <v>83</v>
      </c>
      <c r="BK578" s="165">
        <f>ROUND(I578*H578,2)</f>
        <v>0</v>
      </c>
      <c r="BL578" s="17" t="s">
        <v>252</v>
      </c>
      <c r="BM578" s="164" t="s">
        <v>579</v>
      </c>
    </row>
    <row r="579" spans="2:65" s="1" customFormat="1" ht="29.25">
      <c r="B579" s="32"/>
      <c r="D579" s="166" t="s">
        <v>307</v>
      </c>
      <c r="F579" s="169" t="s">
        <v>580</v>
      </c>
      <c r="I579" s="95"/>
      <c r="L579" s="32"/>
      <c r="M579" s="168"/>
      <c r="T579" s="55"/>
      <c r="AT579" s="17" t="s">
        <v>307</v>
      </c>
      <c r="AU579" s="17" t="s">
        <v>85</v>
      </c>
    </row>
    <row r="580" spans="2:65" s="12" customFormat="1">
      <c r="B580" s="170"/>
      <c r="D580" s="166" t="s">
        <v>148</v>
      </c>
      <c r="E580" s="171" t="s">
        <v>1</v>
      </c>
      <c r="F580" s="172" t="s">
        <v>309</v>
      </c>
      <c r="H580" s="171" t="s">
        <v>1</v>
      </c>
      <c r="I580" s="173"/>
      <c r="L580" s="170"/>
      <c r="M580" s="174"/>
      <c r="T580" s="175"/>
      <c r="AT580" s="171" t="s">
        <v>148</v>
      </c>
      <c r="AU580" s="171" t="s">
        <v>85</v>
      </c>
      <c r="AV580" s="12" t="s">
        <v>83</v>
      </c>
      <c r="AW580" s="12" t="s">
        <v>32</v>
      </c>
      <c r="AX580" s="12" t="s">
        <v>76</v>
      </c>
      <c r="AY580" s="171" t="s">
        <v>135</v>
      </c>
    </row>
    <row r="581" spans="2:65" s="12" customFormat="1">
      <c r="B581" s="170"/>
      <c r="D581" s="166" t="s">
        <v>148</v>
      </c>
      <c r="E581" s="171" t="s">
        <v>1</v>
      </c>
      <c r="F581" s="172" t="s">
        <v>581</v>
      </c>
      <c r="H581" s="171" t="s">
        <v>1</v>
      </c>
      <c r="I581" s="173"/>
      <c r="L581" s="170"/>
      <c r="M581" s="174"/>
      <c r="T581" s="175"/>
      <c r="AT581" s="171" t="s">
        <v>148</v>
      </c>
      <c r="AU581" s="171" t="s">
        <v>85</v>
      </c>
      <c r="AV581" s="12" t="s">
        <v>83</v>
      </c>
      <c r="AW581" s="12" t="s">
        <v>32</v>
      </c>
      <c r="AX581" s="12" t="s">
        <v>76</v>
      </c>
      <c r="AY581" s="171" t="s">
        <v>135</v>
      </c>
    </row>
    <row r="582" spans="2:65" s="13" customFormat="1">
      <c r="B582" s="176"/>
      <c r="D582" s="166" t="s">
        <v>148</v>
      </c>
      <c r="E582" s="177" t="s">
        <v>1</v>
      </c>
      <c r="F582" s="178" t="s">
        <v>229</v>
      </c>
      <c r="H582" s="179">
        <v>22</v>
      </c>
      <c r="I582" s="180"/>
      <c r="L582" s="176"/>
      <c r="M582" s="181"/>
      <c r="T582" s="182"/>
      <c r="AT582" s="177" t="s">
        <v>148</v>
      </c>
      <c r="AU582" s="177" t="s">
        <v>85</v>
      </c>
      <c r="AV582" s="13" t="s">
        <v>85</v>
      </c>
      <c r="AW582" s="13" t="s">
        <v>32</v>
      </c>
      <c r="AX582" s="13" t="s">
        <v>76</v>
      </c>
      <c r="AY582" s="177" t="s">
        <v>135</v>
      </c>
    </row>
    <row r="583" spans="2:65" s="14" customFormat="1">
      <c r="B583" s="183"/>
      <c r="D583" s="166" t="s">
        <v>148</v>
      </c>
      <c r="E583" s="184" t="s">
        <v>1</v>
      </c>
      <c r="F583" s="185" t="s">
        <v>152</v>
      </c>
      <c r="H583" s="186">
        <v>22</v>
      </c>
      <c r="I583" s="187"/>
      <c r="L583" s="183"/>
      <c r="M583" s="188"/>
      <c r="T583" s="189"/>
      <c r="AT583" s="184" t="s">
        <v>148</v>
      </c>
      <c r="AU583" s="184" t="s">
        <v>85</v>
      </c>
      <c r="AV583" s="14" t="s">
        <v>153</v>
      </c>
      <c r="AW583" s="14" t="s">
        <v>32</v>
      </c>
      <c r="AX583" s="14" t="s">
        <v>76</v>
      </c>
      <c r="AY583" s="184" t="s">
        <v>135</v>
      </c>
    </row>
    <row r="584" spans="2:65" s="15" customFormat="1">
      <c r="B584" s="190"/>
      <c r="D584" s="166" t="s">
        <v>148</v>
      </c>
      <c r="E584" s="191" t="s">
        <v>1</v>
      </c>
      <c r="F584" s="192" t="s">
        <v>154</v>
      </c>
      <c r="H584" s="193">
        <v>22</v>
      </c>
      <c r="I584" s="194"/>
      <c r="L584" s="190"/>
      <c r="M584" s="195"/>
      <c r="T584" s="196"/>
      <c r="AT584" s="191" t="s">
        <v>148</v>
      </c>
      <c r="AU584" s="191" t="s">
        <v>85</v>
      </c>
      <c r="AV584" s="15" t="s">
        <v>142</v>
      </c>
      <c r="AW584" s="15" t="s">
        <v>32</v>
      </c>
      <c r="AX584" s="15" t="s">
        <v>83</v>
      </c>
      <c r="AY584" s="191" t="s">
        <v>135</v>
      </c>
    </row>
    <row r="585" spans="2:65" s="1" customFormat="1" ht="21.75" customHeight="1">
      <c r="B585" s="152"/>
      <c r="C585" s="153" t="s">
        <v>582</v>
      </c>
      <c r="D585" s="153" t="s">
        <v>137</v>
      </c>
      <c r="E585" s="154" t="s">
        <v>583</v>
      </c>
      <c r="F585" s="155" t="s">
        <v>584</v>
      </c>
      <c r="G585" s="156" t="s">
        <v>194</v>
      </c>
      <c r="H585" s="157">
        <v>0.15</v>
      </c>
      <c r="I585" s="158"/>
      <c r="J585" s="159">
        <f>ROUND(I585*H585,2)</f>
        <v>0</v>
      </c>
      <c r="K585" s="155" t="s">
        <v>141</v>
      </c>
      <c r="L585" s="32"/>
      <c r="M585" s="160" t="s">
        <v>1</v>
      </c>
      <c r="N585" s="161" t="s">
        <v>41</v>
      </c>
      <c r="P585" s="162">
        <f>O585*H585</f>
        <v>0</v>
      </c>
      <c r="Q585" s="162">
        <v>0</v>
      </c>
      <c r="R585" s="162">
        <f>Q585*H585</f>
        <v>0</v>
      </c>
      <c r="S585" s="162">
        <v>0</v>
      </c>
      <c r="T585" s="163">
        <f>S585*H585</f>
        <v>0</v>
      </c>
      <c r="AR585" s="164" t="s">
        <v>252</v>
      </c>
      <c r="AT585" s="164" t="s">
        <v>137</v>
      </c>
      <c r="AU585" s="164" t="s">
        <v>85</v>
      </c>
      <c r="AY585" s="17" t="s">
        <v>135</v>
      </c>
      <c r="BE585" s="165">
        <f>IF(N585="základní",J585,0)</f>
        <v>0</v>
      </c>
      <c r="BF585" s="165">
        <f>IF(N585="snížená",J585,0)</f>
        <v>0</v>
      </c>
      <c r="BG585" s="165">
        <f>IF(N585="zákl. přenesená",J585,0)</f>
        <v>0</v>
      </c>
      <c r="BH585" s="165">
        <f>IF(N585="sníž. přenesená",J585,0)</f>
        <v>0</v>
      </c>
      <c r="BI585" s="165">
        <f>IF(N585="nulová",J585,0)</f>
        <v>0</v>
      </c>
      <c r="BJ585" s="17" t="s">
        <v>83</v>
      </c>
      <c r="BK585" s="165">
        <f>ROUND(I585*H585,2)</f>
        <v>0</v>
      </c>
      <c r="BL585" s="17" t="s">
        <v>252</v>
      </c>
      <c r="BM585" s="164" t="s">
        <v>585</v>
      </c>
    </row>
    <row r="586" spans="2:65" s="1" customFormat="1" ht="29.25">
      <c r="B586" s="32"/>
      <c r="D586" s="166" t="s">
        <v>144</v>
      </c>
      <c r="F586" s="167" t="s">
        <v>586</v>
      </c>
      <c r="I586" s="95"/>
      <c r="L586" s="32"/>
      <c r="M586" s="168"/>
      <c r="T586" s="55"/>
      <c r="AT586" s="17" t="s">
        <v>144</v>
      </c>
      <c r="AU586" s="17" t="s">
        <v>85</v>
      </c>
    </row>
    <row r="587" spans="2:65" s="1" customFormat="1" ht="107.25">
      <c r="B587" s="32"/>
      <c r="D587" s="166" t="s">
        <v>146</v>
      </c>
      <c r="F587" s="169" t="s">
        <v>587</v>
      </c>
      <c r="I587" s="95"/>
      <c r="L587" s="32"/>
      <c r="M587" s="168"/>
      <c r="T587" s="55"/>
      <c r="AT587" s="17" t="s">
        <v>146</v>
      </c>
      <c r="AU587" s="17" t="s">
        <v>85</v>
      </c>
    </row>
    <row r="588" spans="2:65" s="11" customFormat="1" ht="22.9" customHeight="1">
      <c r="B588" s="140"/>
      <c r="D588" s="141" t="s">
        <v>75</v>
      </c>
      <c r="E588" s="150" t="s">
        <v>588</v>
      </c>
      <c r="F588" s="150" t="s">
        <v>589</v>
      </c>
      <c r="I588" s="143"/>
      <c r="J588" s="151">
        <f>BK588</f>
        <v>0</v>
      </c>
      <c r="L588" s="140"/>
      <c r="M588" s="145"/>
      <c r="P588" s="146">
        <f>SUM(P589:P614)</f>
        <v>0</v>
      </c>
      <c r="R588" s="146">
        <f>SUM(R589:R614)</f>
        <v>0.36160359999999997</v>
      </c>
      <c r="T588" s="147">
        <f>SUM(T589:T614)</f>
        <v>0</v>
      </c>
      <c r="AR588" s="141" t="s">
        <v>85</v>
      </c>
      <c r="AT588" s="148" t="s">
        <v>75</v>
      </c>
      <c r="AU588" s="148" t="s">
        <v>83</v>
      </c>
      <c r="AY588" s="141" t="s">
        <v>135</v>
      </c>
      <c r="BK588" s="149">
        <f>SUM(BK589:BK614)</f>
        <v>0</v>
      </c>
    </row>
    <row r="589" spans="2:65" s="1" customFormat="1" ht="16.5" customHeight="1">
      <c r="B589" s="152"/>
      <c r="C589" s="153" t="s">
        <v>590</v>
      </c>
      <c r="D589" s="153" t="s">
        <v>137</v>
      </c>
      <c r="E589" s="154" t="s">
        <v>591</v>
      </c>
      <c r="F589" s="155" t="s">
        <v>592</v>
      </c>
      <c r="G589" s="156" t="s">
        <v>209</v>
      </c>
      <c r="H589" s="157">
        <v>216.434</v>
      </c>
      <c r="I589" s="158"/>
      <c r="J589" s="159">
        <f>ROUND(I589*H589,2)</f>
        <v>0</v>
      </c>
      <c r="K589" s="155" t="s">
        <v>141</v>
      </c>
      <c r="L589" s="32"/>
      <c r="M589" s="160" t="s">
        <v>1</v>
      </c>
      <c r="N589" s="161" t="s">
        <v>41</v>
      </c>
      <c r="P589" s="162">
        <f>O589*H589</f>
        <v>0</v>
      </c>
      <c r="Q589" s="162">
        <v>2.9999999999999997E-4</v>
      </c>
      <c r="R589" s="162">
        <f>Q589*H589</f>
        <v>6.4930199999999993E-2</v>
      </c>
      <c r="S589" s="162">
        <v>0</v>
      </c>
      <c r="T589" s="163">
        <f>S589*H589</f>
        <v>0</v>
      </c>
      <c r="AR589" s="164" t="s">
        <v>252</v>
      </c>
      <c r="AT589" s="164" t="s">
        <v>137</v>
      </c>
      <c r="AU589" s="164" t="s">
        <v>85</v>
      </c>
      <c r="AY589" s="17" t="s">
        <v>135</v>
      </c>
      <c r="BE589" s="165">
        <f>IF(N589="základní",J589,0)</f>
        <v>0</v>
      </c>
      <c r="BF589" s="165">
        <f>IF(N589="snížená",J589,0)</f>
        <v>0</v>
      </c>
      <c r="BG589" s="165">
        <f>IF(N589="zákl. přenesená",J589,0)</f>
        <v>0</v>
      </c>
      <c r="BH589" s="165">
        <f>IF(N589="sníž. přenesená",J589,0)</f>
        <v>0</v>
      </c>
      <c r="BI589" s="165">
        <f>IF(N589="nulová",J589,0)</f>
        <v>0</v>
      </c>
      <c r="BJ589" s="17" t="s">
        <v>83</v>
      </c>
      <c r="BK589" s="165">
        <f>ROUND(I589*H589,2)</f>
        <v>0</v>
      </c>
      <c r="BL589" s="17" t="s">
        <v>252</v>
      </c>
      <c r="BM589" s="164" t="s">
        <v>593</v>
      </c>
    </row>
    <row r="590" spans="2:65" s="1" customFormat="1" ht="19.5">
      <c r="B590" s="32"/>
      <c r="D590" s="166" t="s">
        <v>144</v>
      </c>
      <c r="F590" s="167" t="s">
        <v>594</v>
      </c>
      <c r="I590" s="95"/>
      <c r="L590" s="32"/>
      <c r="M590" s="168"/>
      <c r="T590" s="55"/>
      <c r="AT590" s="17" t="s">
        <v>144</v>
      </c>
      <c r="AU590" s="17" t="s">
        <v>85</v>
      </c>
    </row>
    <row r="591" spans="2:65" s="12" customFormat="1">
      <c r="B591" s="170"/>
      <c r="D591" s="166" t="s">
        <v>148</v>
      </c>
      <c r="E591" s="171" t="s">
        <v>1</v>
      </c>
      <c r="F591" s="172" t="s">
        <v>595</v>
      </c>
      <c r="H591" s="171" t="s">
        <v>1</v>
      </c>
      <c r="I591" s="173"/>
      <c r="L591" s="170"/>
      <c r="M591" s="174"/>
      <c r="T591" s="175"/>
      <c r="AT591" s="171" t="s">
        <v>148</v>
      </c>
      <c r="AU591" s="171" t="s">
        <v>85</v>
      </c>
      <c r="AV591" s="12" t="s">
        <v>83</v>
      </c>
      <c r="AW591" s="12" t="s">
        <v>32</v>
      </c>
      <c r="AX591" s="12" t="s">
        <v>76</v>
      </c>
      <c r="AY591" s="171" t="s">
        <v>135</v>
      </c>
    </row>
    <row r="592" spans="2:65" s="13" customFormat="1">
      <c r="B592" s="176"/>
      <c r="D592" s="166" t="s">
        <v>148</v>
      </c>
      <c r="E592" s="177" t="s">
        <v>1</v>
      </c>
      <c r="F592" s="178" t="s">
        <v>596</v>
      </c>
      <c r="H592" s="179">
        <v>216.434</v>
      </c>
      <c r="I592" s="180"/>
      <c r="L592" s="176"/>
      <c r="M592" s="181"/>
      <c r="T592" s="182"/>
      <c r="AT592" s="177" t="s">
        <v>148</v>
      </c>
      <c r="AU592" s="177" t="s">
        <v>85</v>
      </c>
      <c r="AV592" s="13" t="s">
        <v>85</v>
      </c>
      <c r="AW592" s="13" t="s">
        <v>32</v>
      </c>
      <c r="AX592" s="13" t="s">
        <v>76</v>
      </c>
      <c r="AY592" s="177" t="s">
        <v>135</v>
      </c>
    </row>
    <row r="593" spans="2:65" s="14" customFormat="1">
      <c r="B593" s="183"/>
      <c r="D593" s="166" t="s">
        <v>148</v>
      </c>
      <c r="E593" s="184" t="s">
        <v>1</v>
      </c>
      <c r="F593" s="185" t="s">
        <v>152</v>
      </c>
      <c r="H593" s="186">
        <v>216.434</v>
      </c>
      <c r="I593" s="187"/>
      <c r="L593" s="183"/>
      <c r="M593" s="188"/>
      <c r="T593" s="189"/>
      <c r="AT593" s="184" t="s">
        <v>148</v>
      </c>
      <c r="AU593" s="184" t="s">
        <v>85</v>
      </c>
      <c r="AV593" s="14" t="s">
        <v>153</v>
      </c>
      <c r="AW593" s="14" t="s">
        <v>32</v>
      </c>
      <c r="AX593" s="14" t="s">
        <v>76</v>
      </c>
      <c r="AY593" s="184" t="s">
        <v>135</v>
      </c>
    </row>
    <row r="594" spans="2:65" s="15" customFormat="1">
      <c r="B594" s="190"/>
      <c r="D594" s="166" t="s">
        <v>148</v>
      </c>
      <c r="E594" s="191" t="s">
        <v>1</v>
      </c>
      <c r="F594" s="192" t="s">
        <v>154</v>
      </c>
      <c r="H594" s="193">
        <v>216.434</v>
      </c>
      <c r="I594" s="194"/>
      <c r="L594" s="190"/>
      <c r="M594" s="195"/>
      <c r="T594" s="196"/>
      <c r="AT594" s="191" t="s">
        <v>148</v>
      </c>
      <c r="AU594" s="191" t="s">
        <v>85</v>
      </c>
      <c r="AV594" s="15" t="s">
        <v>142</v>
      </c>
      <c r="AW594" s="15" t="s">
        <v>32</v>
      </c>
      <c r="AX594" s="15" t="s">
        <v>83</v>
      </c>
      <c r="AY594" s="191" t="s">
        <v>135</v>
      </c>
    </row>
    <row r="595" spans="2:65" s="1" customFormat="1" ht="16.5" customHeight="1">
      <c r="B595" s="152"/>
      <c r="C595" s="153" t="s">
        <v>597</v>
      </c>
      <c r="D595" s="153" t="s">
        <v>137</v>
      </c>
      <c r="E595" s="154" t="s">
        <v>598</v>
      </c>
      <c r="F595" s="155" t="s">
        <v>599</v>
      </c>
      <c r="G595" s="156" t="s">
        <v>209</v>
      </c>
      <c r="H595" s="157">
        <v>117.68300000000001</v>
      </c>
      <c r="I595" s="158"/>
      <c r="J595" s="159">
        <f>ROUND(I595*H595,2)</f>
        <v>0</v>
      </c>
      <c r="K595" s="155" t="s">
        <v>141</v>
      </c>
      <c r="L595" s="32"/>
      <c r="M595" s="160" t="s">
        <v>1</v>
      </c>
      <c r="N595" s="161" t="s">
        <v>41</v>
      </c>
      <c r="P595" s="162">
        <f>O595*H595</f>
        <v>0</v>
      </c>
      <c r="Q595" s="162">
        <v>3.4000000000000002E-4</v>
      </c>
      <c r="R595" s="162">
        <f>Q595*H595</f>
        <v>4.0012220000000008E-2</v>
      </c>
      <c r="S595" s="162">
        <v>0</v>
      </c>
      <c r="T595" s="163">
        <f>S595*H595</f>
        <v>0</v>
      </c>
      <c r="AR595" s="164" t="s">
        <v>252</v>
      </c>
      <c r="AT595" s="164" t="s">
        <v>137</v>
      </c>
      <c r="AU595" s="164" t="s">
        <v>85</v>
      </c>
      <c r="AY595" s="17" t="s">
        <v>135</v>
      </c>
      <c r="BE595" s="165">
        <f>IF(N595="základní",J595,0)</f>
        <v>0</v>
      </c>
      <c r="BF595" s="165">
        <f>IF(N595="snížená",J595,0)</f>
        <v>0</v>
      </c>
      <c r="BG595" s="165">
        <f>IF(N595="zákl. přenesená",J595,0)</f>
        <v>0</v>
      </c>
      <c r="BH595" s="165">
        <f>IF(N595="sníž. přenesená",J595,0)</f>
        <v>0</v>
      </c>
      <c r="BI595" s="165">
        <f>IF(N595="nulová",J595,0)</f>
        <v>0</v>
      </c>
      <c r="BJ595" s="17" t="s">
        <v>83</v>
      </c>
      <c r="BK595" s="165">
        <f>ROUND(I595*H595,2)</f>
        <v>0</v>
      </c>
      <c r="BL595" s="17" t="s">
        <v>252</v>
      </c>
      <c r="BM595" s="164" t="s">
        <v>600</v>
      </c>
    </row>
    <row r="596" spans="2:65" s="1" customFormat="1" ht="19.5">
      <c r="B596" s="32"/>
      <c r="D596" s="166" t="s">
        <v>144</v>
      </c>
      <c r="F596" s="167" t="s">
        <v>601</v>
      </c>
      <c r="I596" s="95"/>
      <c r="L596" s="32"/>
      <c r="M596" s="168"/>
      <c r="T596" s="55"/>
      <c r="AT596" s="17" t="s">
        <v>144</v>
      </c>
      <c r="AU596" s="17" t="s">
        <v>85</v>
      </c>
    </row>
    <row r="597" spans="2:65" s="12" customFormat="1">
      <c r="B597" s="170"/>
      <c r="D597" s="166" t="s">
        <v>148</v>
      </c>
      <c r="E597" s="171" t="s">
        <v>1</v>
      </c>
      <c r="F597" s="172" t="s">
        <v>602</v>
      </c>
      <c r="H597" s="171" t="s">
        <v>1</v>
      </c>
      <c r="I597" s="173"/>
      <c r="L597" s="170"/>
      <c r="M597" s="174"/>
      <c r="T597" s="175"/>
      <c r="AT597" s="171" t="s">
        <v>148</v>
      </c>
      <c r="AU597" s="171" t="s">
        <v>85</v>
      </c>
      <c r="AV597" s="12" t="s">
        <v>83</v>
      </c>
      <c r="AW597" s="12" t="s">
        <v>32</v>
      </c>
      <c r="AX597" s="12" t="s">
        <v>76</v>
      </c>
      <c r="AY597" s="171" t="s">
        <v>135</v>
      </c>
    </row>
    <row r="598" spans="2:65" s="13" customFormat="1">
      <c r="B598" s="176"/>
      <c r="D598" s="166" t="s">
        <v>148</v>
      </c>
      <c r="E598" s="177" t="s">
        <v>1</v>
      </c>
      <c r="F598" s="178" t="s">
        <v>603</v>
      </c>
      <c r="H598" s="179">
        <v>117.68300000000001</v>
      </c>
      <c r="I598" s="180"/>
      <c r="L598" s="176"/>
      <c r="M598" s="181"/>
      <c r="T598" s="182"/>
      <c r="AT598" s="177" t="s">
        <v>148</v>
      </c>
      <c r="AU598" s="177" t="s">
        <v>85</v>
      </c>
      <c r="AV598" s="13" t="s">
        <v>85</v>
      </c>
      <c r="AW598" s="13" t="s">
        <v>32</v>
      </c>
      <c r="AX598" s="13" t="s">
        <v>76</v>
      </c>
      <c r="AY598" s="177" t="s">
        <v>135</v>
      </c>
    </row>
    <row r="599" spans="2:65" s="14" customFormat="1">
      <c r="B599" s="183"/>
      <c r="D599" s="166" t="s">
        <v>148</v>
      </c>
      <c r="E599" s="184" t="s">
        <v>1</v>
      </c>
      <c r="F599" s="185" t="s">
        <v>152</v>
      </c>
      <c r="H599" s="186">
        <v>117.68300000000001</v>
      </c>
      <c r="I599" s="187"/>
      <c r="L599" s="183"/>
      <c r="M599" s="188"/>
      <c r="T599" s="189"/>
      <c r="AT599" s="184" t="s">
        <v>148</v>
      </c>
      <c r="AU599" s="184" t="s">
        <v>85</v>
      </c>
      <c r="AV599" s="14" t="s">
        <v>153</v>
      </c>
      <c r="AW599" s="14" t="s">
        <v>32</v>
      </c>
      <c r="AX599" s="14" t="s">
        <v>76</v>
      </c>
      <c r="AY599" s="184" t="s">
        <v>135</v>
      </c>
    </row>
    <row r="600" spans="2:65" s="15" customFormat="1">
      <c r="B600" s="190"/>
      <c r="D600" s="166" t="s">
        <v>148</v>
      </c>
      <c r="E600" s="191" t="s">
        <v>1</v>
      </c>
      <c r="F600" s="192" t="s">
        <v>154</v>
      </c>
      <c r="H600" s="193">
        <v>117.68300000000001</v>
      </c>
      <c r="I600" s="194"/>
      <c r="L600" s="190"/>
      <c r="M600" s="195"/>
      <c r="T600" s="196"/>
      <c r="AT600" s="191" t="s">
        <v>148</v>
      </c>
      <c r="AU600" s="191" t="s">
        <v>85</v>
      </c>
      <c r="AV600" s="15" t="s">
        <v>142</v>
      </c>
      <c r="AW600" s="15" t="s">
        <v>32</v>
      </c>
      <c r="AX600" s="15" t="s">
        <v>83</v>
      </c>
      <c r="AY600" s="191" t="s">
        <v>135</v>
      </c>
    </row>
    <row r="601" spans="2:65" s="1" customFormat="1" ht="21.75" customHeight="1">
      <c r="B601" s="152"/>
      <c r="C601" s="153" t="s">
        <v>604</v>
      </c>
      <c r="D601" s="153" t="s">
        <v>137</v>
      </c>
      <c r="E601" s="154" t="s">
        <v>605</v>
      </c>
      <c r="F601" s="155" t="s">
        <v>606</v>
      </c>
      <c r="G601" s="156" t="s">
        <v>209</v>
      </c>
      <c r="H601" s="157">
        <v>432.86900000000003</v>
      </c>
      <c r="I601" s="158"/>
      <c r="J601" s="159">
        <f>ROUND(I601*H601,2)</f>
        <v>0</v>
      </c>
      <c r="K601" s="155" t="s">
        <v>141</v>
      </c>
      <c r="L601" s="32"/>
      <c r="M601" s="160" t="s">
        <v>1</v>
      </c>
      <c r="N601" s="161" t="s">
        <v>41</v>
      </c>
      <c r="P601" s="162">
        <f>O601*H601</f>
        <v>0</v>
      </c>
      <c r="Q601" s="162">
        <v>3.6999999999999999E-4</v>
      </c>
      <c r="R601" s="162">
        <f>Q601*H601</f>
        <v>0.16016153</v>
      </c>
      <c r="S601" s="162">
        <v>0</v>
      </c>
      <c r="T601" s="163">
        <f>S601*H601</f>
        <v>0</v>
      </c>
      <c r="AR601" s="164" t="s">
        <v>252</v>
      </c>
      <c r="AT601" s="164" t="s">
        <v>137</v>
      </c>
      <c r="AU601" s="164" t="s">
        <v>85</v>
      </c>
      <c r="AY601" s="17" t="s">
        <v>135</v>
      </c>
      <c r="BE601" s="165">
        <f>IF(N601="základní",J601,0)</f>
        <v>0</v>
      </c>
      <c r="BF601" s="165">
        <f>IF(N601="snížená",J601,0)</f>
        <v>0</v>
      </c>
      <c r="BG601" s="165">
        <f>IF(N601="zákl. přenesená",J601,0)</f>
        <v>0</v>
      </c>
      <c r="BH601" s="165">
        <f>IF(N601="sníž. přenesená",J601,0)</f>
        <v>0</v>
      </c>
      <c r="BI601" s="165">
        <f>IF(N601="nulová",J601,0)</f>
        <v>0</v>
      </c>
      <c r="BJ601" s="17" t="s">
        <v>83</v>
      </c>
      <c r="BK601" s="165">
        <f>ROUND(I601*H601,2)</f>
        <v>0</v>
      </c>
      <c r="BL601" s="17" t="s">
        <v>252</v>
      </c>
      <c r="BM601" s="164" t="s">
        <v>607</v>
      </c>
    </row>
    <row r="602" spans="2:65" s="1" customFormat="1" ht="29.25">
      <c r="B602" s="32"/>
      <c r="D602" s="166" t="s">
        <v>144</v>
      </c>
      <c r="F602" s="167" t="s">
        <v>608</v>
      </c>
      <c r="I602" s="95"/>
      <c r="L602" s="32"/>
      <c r="M602" s="168"/>
      <c r="T602" s="55"/>
      <c r="AT602" s="17" t="s">
        <v>144</v>
      </c>
      <c r="AU602" s="17" t="s">
        <v>85</v>
      </c>
    </row>
    <row r="603" spans="2:65" s="12" customFormat="1">
      <c r="B603" s="170"/>
      <c r="D603" s="166" t="s">
        <v>148</v>
      </c>
      <c r="E603" s="171" t="s">
        <v>1</v>
      </c>
      <c r="F603" s="172" t="s">
        <v>595</v>
      </c>
      <c r="H603" s="171" t="s">
        <v>1</v>
      </c>
      <c r="I603" s="173"/>
      <c r="L603" s="170"/>
      <c r="M603" s="174"/>
      <c r="T603" s="175"/>
      <c r="AT603" s="171" t="s">
        <v>148</v>
      </c>
      <c r="AU603" s="171" t="s">
        <v>85</v>
      </c>
      <c r="AV603" s="12" t="s">
        <v>83</v>
      </c>
      <c r="AW603" s="12" t="s">
        <v>32</v>
      </c>
      <c r="AX603" s="12" t="s">
        <v>76</v>
      </c>
      <c r="AY603" s="171" t="s">
        <v>135</v>
      </c>
    </row>
    <row r="604" spans="2:65" s="12" customFormat="1">
      <c r="B604" s="170"/>
      <c r="D604" s="166" t="s">
        <v>148</v>
      </c>
      <c r="E604" s="171" t="s">
        <v>1</v>
      </c>
      <c r="F604" s="172" t="s">
        <v>609</v>
      </c>
      <c r="H604" s="171" t="s">
        <v>1</v>
      </c>
      <c r="I604" s="173"/>
      <c r="L604" s="170"/>
      <c r="M604" s="174"/>
      <c r="T604" s="175"/>
      <c r="AT604" s="171" t="s">
        <v>148</v>
      </c>
      <c r="AU604" s="171" t="s">
        <v>85</v>
      </c>
      <c r="AV604" s="12" t="s">
        <v>83</v>
      </c>
      <c r="AW604" s="12" t="s">
        <v>32</v>
      </c>
      <c r="AX604" s="12" t="s">
        <v>76</v>
      </c>
      <c r="AY604" s="171" t="s">
        <v>135</v>
      </c>
    </row>
    <row r="605" spans="2:65" s="13" customFormat="1">
      <c r="B605" s="176"/>
      <c r="D605" s="166" t="s">
        <v>148</v>
      </c>
      <c r="E605" s="177" t="s">
        <v>1</v>
      </c>
      <c r="F605" s="178" t="s">
        <v>610</v>
      </c>
      <c r="H605" s="179">
        <v>432.86900000000003</v>
      </c>
      <c r="I605" s="180"/>
      <c r="L605" s="176"/>
      <c r="M605" s="181"/>
      <c r="T605" s="182"/>
      <c r="AT605" s="177" t="s">
        <v>148</v>
      </c>
      <c r="AU605" s="177" t="s">
        <v>85</v>
      </c>
      <c r="AV605" s="13" t="s">
        <v>85</v>
      </c>
      <c r="AW605" s="13" t="s">
        <v>32</v>
      </c>
      <c r="AX605" s="13" t="s">
        <v>76</v>
      </c>
      <c r="AY605" s="177" t="s">
        <v>135</v>
      </c>
    </row>
    <row r="606" spans="2:65" s="14" customFormat="1">
      <c r="B606" s="183"/>
      <c r="D606" s="166" t="s">
        <v>148</v>
      </c>
      <c r="E606" s="184" t="s">
        <v>1</v>
      </c>
      <c r="F606" s="185" t="s">
        <v>152</v>
      </c>
      <c r="H606" s="186">
        <v>432.86900000000003</v>
      </c>
      <c r="I606" s="187"/>
      <c r="L606" s="183"/>
      <c r="M606" s="188"/>
      <c r="T606" s="189"/>
      <c r="AT606" s="184" t="s">
        <v>148</v>
      </c>
      <c r="AU606" s="184" t="s">
        <v>85</v>
      </c>
      <c r="AV606" s="14" t="s">
        <v>153</v>
      </c>
      <c r="AW606" s="14" t="s">
        <v>32</v>
      </c>
      <c r="AX606" s="14" t="s">
        <v>76</v>
      </c>
      <c r="AY606" s="184" t="s">
        <v>135</v>
      </c>
    </row>
    <row r="607" spans="2:65" s="15" customFormat="1">
      <c r="B607" s="190"/>
      <c r="D607" s="166" t="s">
        <v>148</v>
      </c>
      <c r="E607" s="191" t="s">
        <v>1</v>
      </c>
      <c r="F607" s="192" t="s">
        <v>154</v>
      </c>
      <c r="H607" s="193">
        <v>432.86900000000003</v>
      </c>
      <c r="I607" s="194"/>
      <c r="L607" s="190"/>
      <c r="M607" s="195"/>
      <c r="T607" s="196"/>
      <c r="AT607" s="191" t="s">
        <v>148</v>
      </c>
      <c r="AU607" s="191" t="s">
        <v>85</v>
      </c>
      <c r="AV607" s="15" t="s">
        <v>142</v>
      </c>
      <c r="AW607" s="15" t="s">
        <v>32</v>
      </c>
      <c r="AX607" s="15" t="s">
        <v>83</v>
      </c>
      <c r="AY607" s="191" t="s">
        <v>135</v>
      </c>
    </row>
    <row r="608" spans="2:65" s="1" customFormat="1" ht="21.75" customHeight="1">
      <c r="B608" s="152"/>
      <c r="C608" s="153" t="s">
        <v>611</v>
      </c>
      <c r="D608" s="153" t="s">
        <v>137</v>
      </c>
      <c r="E608" s="154" t="s">
        <v>612</v>
      </c>
      <c r="F608" s="155" t="s">
        <v>613</v>
      </c>
      <c r="G608" s="156" t="s">
        <v>209</v>
      </c>
      <c r="H608" s="157">
        <v>235.36500000000001</v>
      </c>
      <c r="I608" s="158"/>
      <c r="J608" s="159">
        <f>ROUND(I608*H608,2)</f>
        <v>0</v>
      </c>
      <c r="K608" s="155" t="s">
        <v>141</v>
      </c>
      <c r="L608" s="32"/>
      <c r="M608" s="160" t="s">
        <v>1</v>
      </c>
      <c r="N608" s="161" t="s">
        <v>41</v>
      </c>
      <c r="P608" s="162">
        <f>O608*H608</f>
        <v>0</v>
      </c>
      <c r="Q608" s="162">
        <v>4.0999999999999999E-4</v>
      </c>
      <c r="R608" s="162">
        <f>Q608*H608</f>
        <v>9.6499650000000006E-2</v>
      </c>
      <c r="S608" s="162">
        <v>0</v>
      </c>
      <c r="T608" s="163">
        <f>S608*H608</f>
        <v>0</v>
      </c>
      <c r="AR608" s="164" t="s">
        <v>252</v>
      </c>
      <c r="AT608" s="164" t="s">
        <v>137</v>
      </c>
      <c r="AU608" s="164" t="s">
        <v>85</v>
      </c>
      <c r="AY608" s="17" t="s">
        <v>135</v>
      </c>
      <c r="BE608" s="165">
        <f>IF(N608="základní",J608,0)</f>
        <v>0</v>
      </c>
      <c r="BF608" s="165">
        <f>IF(N608="snížená",J608,0)</f>
        <v>0</v>
      </c>
      <c r="BG608" s="165">
        <f>IF(N608="zákl. přenesená",J608,0)</f>
        <v>0</v>
      </c>
      <c r="BH608" s="165">
        <f>IF(N608="sníž. přenesená",J608,0)</f>
        <v>0</v>
      </c>
      <c r="BI608" s="165">
        <f>IF(N608="nulová",J608,0)</f>
        <v>0</v>
      </c>
      <c r="BJ608" s="17" t="s">
        <v>83</v>
      </c>
      <c r="BK608" s="165">
        <f>ROUND(I608*H608,2)</f>
        <v>0</v>
      </c>
      <c r="BL608" s="17" t="s">
        <v>252</v>
      </c>
      <c r="BM608" s="164" t="s">
        <v>614</v>
      </c>
    </row>
    <row r="609" spans="2:65" s="1" customFormat="1" ht="29.25">
      <c r="B609" s="32"/>
      <c r="D609" s="166" t="s">
        <v>144</v>
      </c>
      <c r="F609" s="167" t="s">
        <v>615</v>
      </c>
      <c r="I609" s="95"/>
      <c r="L609" s="32"/>
      <c r="M609" s="168"/>
      <c r="T609" s="55"/>
      <c r="AT609" s="17" t="s">
        <v>144</v>
      </c>
      <c r="AU609" s="17" t="s">
        <v>85</v>
      </c>
    </row>
    <row r="610" spans="2:65" s="12" customFormat="1">
      <c r="B610" s="170"/>
      <c r="D610" s="166" t="s">
        <v>148</v>
      </c>
      <c r="E610" s="171" t="s">
        <v>1</v>
      </c>
      <c r="F610" s="172" t="s">
        <v>602</v>
      </c>
      <c r="H610" s="171" t="s">
        <v>1</v>
      </c>
      <c r="I610" s="173"/>
      <c r="L610" s="170"/>
      <c r="M610" s="174"/>
      <c r="T610" s="175"/>
      <c r="AT610" s="171" t="s">
        <v>148</v>
      </c>
      <c r="AU610" s="171" t="s">
        <v>85</v>
      </c>
      <c r="AV610" s="12" t="s">
        <v>83</v>
      </c>
      <c r="AW610" s="12" t="s">
        <v>32</v>
      </c>
      <c r="AX610" s="12" t="s">
        <v>76</v>
      </c>
      <c r="AY610" s="171" t="s">
        <v>135</v>
      </c>
    </row>
    <row r="611" spans="2:65" s="12" customFormat="1">
      <c r="B611" s="170"/>
      <c r="D611" s="166" t="s">
        <v>148</v>
      </c>
      <c r="E611" s="171" t="s">
        <v>1</v>
      </c>
      <c r="F611" s="172" t="s">
        <v>609</v>
      </c>
      <c r="H611" s="171" t="s">
        <v>1</v>
      </c>
      <c r="I611" s="173"/>
      <c r="L611" s="170"/>
      <c r="M611" s="174"/>
      <c r="T611" s="175"/>
      <c r="AT611" s="171" t="s">
        <v>148</v>
      </c>
      <c r="AU611" s="171" t="s">
        <v>85</v>
      </c>
      <c r="AV611" s="12" t="s">
        <v>83</v>
      </c>
      <c r="AW611" s="12" t="s">
        <v>32</v>
      </c>
      <c r="AX611" s="12" t="s">
        <v>76</v>
      </c>
      <c r="AY611" s="171" t="s">
        <v>135</v>
      </c>
    </row>
    <row r="612" spans="2:65" s="13" customFormat="1">
      <c r="B612" s="176"/>
      <c r="D612" s="166" t="s">
        <v>148</v>
      </c>
      <c r="E612" s="177" t="s">
        <v>1</v>
      </c>
      <c r="F612" s="178" t="s">
        <v>616</v>
      </c>
      <c r="H612" s="179">
        <v>235.36500000000001</v>
      </c>
      <c r="I612" s="180"/>
      <c r="L612" s="176"/>
      <c r="M612" s="181"/>
      <c r="T612" s="182"/>
      <c r="AT612" s="177" t="s">
        <v>148</v>
      </c>
      <c r="AU612" s="177" t="s">
        <v>85</v>
      </c>
      <c r="AV612" s="13" t="s">
        <v>85</v>
      </c>
      <c r="AW612" s="13" t="s">
        <v>32</v>
      </c>
      <c r="AX612" s="13" t="s">
        <v>76</v>
      </c>
      <c r="AY612" s="177" t="s">
        <v>135</v>
      </c>
    </row>
    <row r="613" spans="2:65" s="14" customFormat="1">
      <c r="B613" s="183"/>
      <c r="D613" s="166" t="s">
        <v>148</v>
      </c>
      <c r="E613" s="184" t="s">
        <v>1</v>
      </c>
      <c r="F613" s="185" t="s">
        <v>152</v>
      </c>
      <c r="H613" s="186">
        <v>235.36500000000001</v>
      </c>
      <c r="I613" s="187"/>
      <c r="L613" s="183"/>
      <c r="M613" s="188"/>
      <c r="T613" s="189"/>
      <c r="AT613" s="184" t="s">
        <v>148</v>
      </c>
      <c r="AU613" s="184" t="s">
        <v>85</v>
      </c>
      <c r="AV613" s="14" t="s">
        <v>153</v>
      </c>
      <c r="AW613" s="14" t="s">
        <v>32</v>
      </c>
      <c r="AX613" s="14" t="s">
        <v>76</v>
      </c>
      <c r="AY613" s="184" t="s">
        <v>135</v>
      </c>
    </row>
    <row r="614" spans="2:65" s="15" customFormat="1">
      <c r="B614" s="190"/>
      <c r="D614" s="166" t="s">
        <v>148</v>
      </c>
      <c r="E614" s="191" t="s">
        <v>1</v>
      </c>
      <c r="F614" s="192" t="s">
        <v>154</v>
      </c>
      <c r="H614" s="193">
        <v>235.36500000000001</v>
      </c>
      <c r="I614" s="194"/>
      <c r="L614" s="190"/>
      <c r="M614" s="195"/>
      <c r="T614" s="196"/>
      <c r="AT614" s="191" t="s">
        <v>148</v>
      </c>
      <c r="AU614" s="191" t="s">
        <v>85</v>
      </c>
      <c r="AV614" s="15" t="s">
        <v>142</v>
      </c>
      <c r="AW614" s="15" t="s">
        <v>32</v>
      </c>
      <c r="AX614" s="15" t="s">
        <v>83</v>
      </c>
      <c r="AY614" s="191" t="s">
        <v>135</v>
      </c>
    </row>
    <row r="615" spans="2:65" s="11" customFormat="1" ht="25.9" customHeight="1">
      <c r="B615" s="140"/>
      <c r="D615" s="141" t="s">
        <v>75</v>
      </c>
      <c r="E615" s="142" t="s">
        <v>216</v>
      </c>
      <c r="F615" s="142" t="s">
        <v>617</v>
      </c>
      <c r="I615" s="143"/>
      <c r="J615" s="144">
        <f>BK615</f>
        <v>0</v>
      </c>
      <c r="L615" s="140"/>
      <c r="M615" s="145"/>
      <c r="P615" s="146">
        <f>P616</f>
        <v>0</v>
      </c>
      <c r="R615" s="146">
        <f>R616</f>
        <v>2.1000000000000003E-3</v>
      </c>
      <c r="T615" s="147">
        <f>T616</f>
        <v>0</v>
      </c>
      <c r="AR615" s="141" t="s">
        <v>153</v>
      </c>
      <c r="AT615" s="148" t="s">
        <v>75</v>
      </c>
      <c r="AU615" s="148" t="s">
        <v>76</v>
      </c>
      <c r="AY615" s="141" t="s">
        <v>135</v>
      </c>
      <c r="BK615" s="149">
        <f>BK616</f>
        <v>0</v>
      </c>
    </row>
    <row r="616" spans="2:65" s="11" customFormat="1" ht="22.9" customHeight="1">
      <c r="B616" s="140"/>
      <c r="D616" s="141" t="s">
        <v>75</v>
      </c>
      <c r="E616" s="150" t="s">
        <v>618</v>
      </c>
      <c r="F616" s="150" t="s">
        <v>619</v>
      </c>
      <c r="I616" s="143"/>
      <c r="J616" s="151">
        <f>BK616</f>
        <v>0</v>
      </c>
      <c r="L616" s="140"/>
      <c r="M616" s="145"/>
      <c r="P616" s="146">
        <f>SUM(P617:P630)</f>
        <v>0</v>
      </c>
      <c r="R616" s="146">
        <f>SUM(R617:R630)</f>
        <v>2.1000000000000003E-3</v>
      </c>
      <c r="T616" s="147">
        <f>SUM(T617:T630)</f>
        <v>0</v>
      </c>
      <c r="AR616" s="141" t="s">
        <v>153</v>
      </c>
      <c r="AT616" s="148" t="s">
        <v>75</v>
      </c>
      <c r="AU616" s="148" t="s">
        <v>83</v>
      </c>
      <c r="AY616" s="141" t="s">
        <v>135</v>
      </c>
      <c r="BK616" s="149">
        <f>SUM(BK617:BK630)</f>
        <v>0</v>
      </c>
    </row>
    <row r="617" spans="2:65" s="1" customFormat="1" ht="21.75" customHeight="1">
      <c r="B617" s="152"/>
      <c r="C617" s="153" t="s">
        <v>620</v>
      </c>
      <c r="D617" s="153" t="s">
        <v>137</v>
      </c>
      <c r="E617" s="154" t="s">
        <v>621</v>
      </c>
      <c r="F617" s="155" t="s">
        <v>622</v>
      </c>
      <c r="G617" s="156" t="s">
        <v>225</v>
      </c>
      <c r="H617" s="157">
        <v>14</v>
      </c>
      <c r="I617" s="158"/>
      <c r="J617" s="159">
        <f>ROUND(I617*H617,2)</f>
        <v>0</v>
      </c>
      <c r="K617" s="155" t="s">
        <v>141</v>
      </c>
      <c r="L617" s="32"/>
      <c r="M617" s="160" t="s">
        <v>1</v>
      </c>
      <c r="N617" s="161" t="s">
        <v>41</v>
      </c>
      <c r="P617" s="162">
        <f>O617*H617</f>
        <v>0</v>
      </c>
      <c r="Q617" s="162">
        <v>0</v>
      </c>
      <c r="R617" s="162">
        <f>Q617*H617</f>
        <v>0</v>
      </c>
      <c r="S617" s="162">
        <v>0</v>
      </c>
      <c r="T617" s="163">
        <f>S617*H617</f>
        <v>0</v>
      </c>
      <c r="AR617" s="164" t="s">
        <v>590</v>
      </c>
      <c r="AT617" s="164" t="s">
        <v>137</v>
      </c>
      <c r="AU617" s="164" t="s">
        <v>85</v>
      </c>
      <c r="AY617" s="17" t="s">
        <v>135</v>
      </c>
      <c r="BE617" s="165">
        <f>IF(N617="základní",J617,0)</f>
        <v>0</v>
      </c>
      <c r="BF617" s="165">
        <f>IF(N617="snížená",J617,0)</f>
        <v>0</v>
      </c>
      <c r="BG617" s="165">
        <f>IF(N617="zákl. přenesená",J617,0)</f>
        <v>0</v>
      </c>
      <c r="BH617" s="165">
        <f>IF(N617="sníž. přenesená",J617,0)</f>
        <v>0</v>
      </c>
      <c r="BI617" s="165">
        <f>IF(N617="nulová",J617,0)</f>
        <v>0</v>
      </c>
      <c r="BJ617" s="17" t="s">
        <v>83</v>
      </c>
      <c r="BK617" s="165">
        <f>ROUND(I617*H617,2)</f>
        <v>0</v>
      </c>
      <c r="BL617" s="17" t="s">
        <v>590</v>
      </c>
      <c r="BM617" s="164" t="s">
        <v>623</v>
      </c>
    </row>
    <row r="618" spans="2:65" s="1" customFormat="1" ht="19.5">
      <c r="B618" s="32"/>
      <c r="D618" s="166" t="s">
        <v>144</v>
      </c>
      <c r="F618" s="167" t="s">
        <v>624</v>
      </c>
      <c r="I618" s="95"/>
      <c r="L618" s="32"/>
      <c r="M618" s="168"/>
      <c r="T618" s="55"/>
      <c r="AT618" s="17" t="s">
        <v>144</v>
      </c>
      <c r="AU618" s="17" t="s">
        <v>85</v>
      </c>
    </row>
    <row r="619" spans="2:65" s="12" customFormat="1">
      <c r="B619" s="170"/>
      <c r="D619" s="166" t="s">
        <v>148</v>
      </c>
      <c r="E619" s="171" t="s">
        <v>1</v>
      </c>
      <c r="F619" s="172" t="s">
        <v>625</v>
      </c>
      <c r="H619" s="171" t="s">
        <v>1</v>
      </c>
      <c r="I619" s="173"/>
      <c r="L619" s="170"/>
      <c r="M619" s="174"/>
      <c r="T619" s="175"/>
      <c r="AT619" s="171" t="s">
        <v>148</v>
      </c>
      <c r="AU619" s="171" t="s">
        <v>85</v>
      </c>
      <c r="AV619" s="12" t="s">
        <v>83</v>
      </c>
      <c r="AW619" s="12" t="s">
        <v>32</v>
      </c>
      <c r="AX619" s="12" t="s">
        <v>76</v>
      </c>
      <c r="AY619" s="171" t="s">
        <v>135</v>
      </c>
    </row>
    <row r="620" spans="2:65" s="13" customFormat="1">
      <c r="B620" s="176"/>
      <c r="D620" s="166" t="s">
        <v>148</v>
      </c>
      <c r="E620" s="177" t="s">
        <v>1</v>
      </c>
      <c r="F620" s="178" t="s">
        <v>626</v>
      </c>
      <c r="H620" s="179">
        <v>14</v>
      </c>
      <c r="I620" s="180"/>
      <c r="L620" s="176"/>
      <c r="M620" s="181"/>
      <c r="T620" s="182"/>
      <c r="AT620" s="177" t="s">
        <v>148</v>
      </c>
      <c r="AU620" s="177" t="s">
        <v>85</v>
      </c>
      <c r="AV620" s="13" t="s">
        <v>85</v>
      </c>
      <c r="AW620" s="13" t="s">
        <v>32</v>
      </c>
      <c r="AX620" s="13" t="s">
        <v>76</v>
      </c>
      <c r="AY620" s="177" t="s">
        <v>135</v>
      </c>
    </row>
    <row r="621" spans="2:65" s="14" customFormat="1">
      <c r="B621" s="183"/>
      <c r="D621" s="166" t="s">
        <v>148</v>
      </c>
      <c r="E621" s="184" t="s">
        <v>1</v>
      </c>
      <c r="F621" s="185" t="s">
        <v>152</v>
      </c>
      <c r="H621" s="186">
        <v>14</v>
      </c>
      <c r="I621" s="187"/>
      <c r="L621" s="183"/>
      <c r="M621" s="188"/>
      <c r="T621" s="189"/>
      <c r="AT621" s="184" t="s">
        <v>148</v>
      </c>
      <c r="AU621" s="184" t="s">
        <v>85</v>
      </c>
      <c r="AV621" s="14" t="s">
        <v>153</v>
      </c>
      <c r="AW621" s="14" t="s">
        <v>32</v>
      </c>
      <c r="AX621" s="14" t="s">
        <v>76</v>
      </c>
      <c r="AY621" s="184" t="s">
        <v>135</v>
      </c>
    </row>
    <row r="622" spans="2:65" s="15" customFormat="1">
      <c r="B622" s="190"/>
      <c r="D622" s="166" t="s">
        <v>148</v>
      </c>
      <c r="E622" s="191" t="s">
        <v>1</v>
      </c>
      <c r="F622" s="192" t="s">
        <v>154</v>
      </c>
      <c r="H622" s="193">
        <v>14</v>
      </c>
      <c r="I622" s="194"/>
      <c r="L622" s="190"/>
      <c r="M622" s="195"/>
      <c r="T622" s="196"/>
      <c r="AT622" s="191" t="s">
        <v>148</v>
      </c>
      <c r="AU622" s="191" t="s">
        <v>85</v>
      </c>
      <c r="AV622" s="15" t="s">
        <v>142</v>
      </c>
      <c r="AW622" s="15" t="s">
        <v>32</v>
      </c>
      <c r="AX622" s="15" t="s">
        <v>83</v>
      </c>
      <c r="AY622" s="191" t="s">
        <v>135</v>
      </c>
    </row>
    <row r="623" spans="2:65" s="1" customFormat="1" ht="16.5" customHeight="1">
      <c r="B623" s="152"/>
      <c r="C623" s="197" t="s">
        <v>627</v>
      </c>
      <c r="D623" s="197" t="s">
        <v>216</v>
      </c>
      <c r="E623" s="198" t="s">
        <v>628</v>
      </c>
      <c r="F623" s="199" t="s">
        <v>629</v>
      </c>
      <c r="G623" s="200" t="s">
        <v>304</v>
      </c>
      <c r="H623" s="201">
        <v>10</v>
      </c>
      <c r="I623" s="202"/>
      <c r="J623" s="203">
        <f>ROUND(I623*H623,2)</f>
        <v>0</v>
      </c>
      <c r="K623" s="199" t="s">
        <v>141</v>
      </c>
      <c r="L623" s="204"/>
      <c r="M623" s="205" t="s">
        <v>1</v>
      </c>
      <c r="N623" s="206" t="s">
        <v>41</v>
      </c>
      <c r="P623" s="162">
        <f>O623*H623</f>
        <v>0</v>
      </c>
      <c r="Q623" s="162">
        <v>2.1000000000000001E-4</v>
      </c>
      <c r="R623" s="162">
        <f>Q623*H623</f>
        <v>2.1000000000000003E-3</v>
      </c>
      <c r="S623" s="162">
        <v>0</v>
      </c>
      <c r="T623" s="163">
        <f>S623*H623</f>
        <v>0</v>
      </c>
      <c r="AR623" s="164" t="s">
        <v>630</v>
      </c>
      <c r="AT623" s="164" t="s">
        <v>216</v>
      </c>
      <c r="AU623" s="164" t="s">
        <v>85</v>
      </c>
      <c r="AY623" s="17" t="s">
        <v>135</v>
      </c>
      <c r="BE623" s="165">
        <f>IF(N623="základní",J623,0)</f>
        <v>0</v>
      </c>
      <c r="BF623" s="165">
        <f>IF(N623="snížená",J623,0)</f>
        <v>0</v>
      </c>
      <c r="BG623" s="165">
        <f>IF(N623="zákl. přenesená",J623,0)</f>
        <v>0</v>
      </c>
      <c r="BH623" s="165">
        <f>IF(N623="sníž. přenesená",J623,0)</f>
        <v>0</v>
      </c>
      <c r="BI623" s="165">
        <f>IF(N623="nulová",J623,0)</f>
        <v>0</v>
      </c>
      <c r="BJ623" s="17" t="s">
        <v>83</v>
      </c>
      <c r="BK623" s="165">
        <f>ROUND(I623*H623,2)</f>
        <v>0</v>
      </c>
      <c r="BL623" s="17" t="s">
        <v>630</v>
      </c>
      <c r="BM623" s="164" t="s">
        <v>631</v>
      </c>
    </row>
    <row r="624" spans="2:65" s="1" customFormat="1">
      <c r="B624" s="32"/>
      <c r="D624" s="166" t="s">
        <v>144</v>
      </c>
      <c r="F624" s="167" t="s">
        <v>629</v>
      </c>
      <c r="I624" s="95"/>
      <c r="L624" s="32"/>
      <c r="M624" s="168"/>
      <c r="T624" s="55"/>
      <c r="AT624" s="17" t="s">
        <v>144</v>
      </c>
      <c r="AU624" s="17" t="s">
        <v>85</v>
      </c>
    </row>
    <row r="625" spans="2:65" s="1" customFormat="1" ht="21.75" customHeight="1">
      <c r="B625" s="152"/>
      <c r="C625" s="153" t="s">
        <v>632</v>
      </c>
      <c r="D625" s="153" t="s">
        <v>137</v>
      </c>
      <c r="E625" s="154" t="s">
        <v>633</v>
      </c>
      <c r="F625" s="155" t="s">
        <v>634</v>
      </c>
      <c r="G625" s="156" t="s">
        <v>225</v>
      </c>
      <c r="H625" s="157">
        <v>14</v>
      </c>
      <c r="I625" s="158"/>
      <c r="J625" s="159">
        <f>ROUND(I625*H625,2)</f>
        <v>0</v>
      </c>
      <c r="K625" s="155" t="s">
        <v>141</v>
      </c>
      <c r="L625" s="32"/>
      <c r="M625" s="160" t="s">
        <v>1</v>
      </c>
      <c r="N625" s="161" t="s">
        <v>41</v>
      </c>
      <c r="P625" s="162">
        <f>O625*H625</f>
        <v>0</v>
      </c>
      <c r="Q625" s="162">
        <v>0</v>
      </c>
      <c r="R625" s="162">
        <f>Q625*H625</f>
        <v>0</v>
      </c>
      <c r="S625" s="162">
        <v>0</v>
      </c>
      <c r="T625" s="163">
        <f>S625*H625</f>
        <v>0</v>
      </c>
      <c r="AR625" s="164" t="s">
        <v>590</v>
      </c>
      <c r="AT625" s="164" t="s">
        <v>137</v>
      </c>
      <c r="AU625" s="164" t="s">
        <v>85</v>
      </c>
      <c r="AY625" s="17" t="s">
        <v>135</v>
      </c>
      <c r="BE625" s="165">
        <f>IF(N625="základní",J625,0)</f>
        <v>0</v>
      </c>
      <c r="BF625" s="165">
        <f>IF(N625="snížená",J625,0)</f>
        <v>0</v>
      </c>
      <c r="BG625" s="165">
        <f>IF(N625="zákl. přenesená",J625,0)</f>
        <v>0</v>
      </c>
      <c r="BH625" s="165">
        <f>IF(N625="sníž. přenesená",J625,0)</f>
        <v>0</v>
      </c>
      <c r="BI625" s="165">
        <f>IF(N625="nulová",J625,0)</f>
        <v>0</v>
      </c>
      <c r="BJ625" s="17" t="s">
        <v>83</v>
      </c>
      <c r="BK625" s="165">
        <f>ROUND(I625*H625,2)</f>
        <v>0</v>
      </c>
      <c r="BL625" s="17" t="s">
        <v>590</v>
      </c>
      <c r="BM625" s="164" t="s">
        <v>635</v>
      </c>
    </row>
    <row r="626" spans="2:65" s="1" customFormat="1" ht="19.5">
      <c r="B626" s="32"/>
      <c r="D626" s="166" t="s">
        <v>144</v>
      </c>
      <c r="F626" s="167" t="s">
        <v>636</v>
      </c>
      <c r="I626" s="95"/>
      <c r="L626" s="32"/>
      <c r="M626" s="168"/>
      <c r="T626" s="55"/>
      <c r="AT626" s="17" t="s">
        <v>144</v>
      </c>
      <c r="AU626" s="17" t="s">
        <v>85</v>
      </c>
    </row>
    <row r="627" spans="2:65" s="12" customFormat="1">
      <c r="B627" s="170"/>
      <c r="D627" s="166" t="s">
        <v>148</v>
      </c>
      <c r="E627" s="171" t="s">
        <v>1</v>
      </c>
      <c r="F627" s="172" t="s">
        <v>637</v>
      </c>
      <c r="H627" s="171" t="s">
        <v>1</v>
      </c>
      <c r="I627" s="173"/>
      <c r="L627" s="170"/>
      <c r="M627" s="174"/>
      <c r="T627" s="175"/>
      <c r="AT627" s="171" t="s">
        <v>148</v>
      </c>
      <c r="AU627" s="171" t="s">
        <v>85</v>
      </c>
      <c r="AV627" s="12" t="s">
        <v>83</v>
      </c>
      <c r="AW627" s="12" t="s">
        <v>32</v>
      </c>
      <c r="AX627" s="12" t="s">
        <v>76</v>
      </c>
      <c r="AY627" s="171" t="s">
        <v>135</v>
      </c>
    </row>
    <row r="628" spans="2:65" s="13" customFormat="1">
      <c r="B628" s="176"/>
      <c r="D628" s="166" t="s">
        <v>148</v>
      </c>
      <c r="E628" s="177" t="s">
        <v>1</v>
      </c>
      <c r="F628" s="178" t="s">
        <v>626</v>
      </c>
      <c r="H628" s="179">
        <v>14</v>
      </c>
      <c r="I628" s="180"/>
      <c r="L628" s="176"/>
      <c r="M628" s="181"/>
      <c r="T628" s="182"/>
      <c r="AT628" s="177" t="s">
        <v>148</v>
      </c>
      <c r="AU628" s="177" t="s">
        <v>85</v>
      </c>
      <c r="AV628" s="13" t="s">
        <v>85</v>
      </c>
      <c r="AW628" s="13" t="s">
        <v>32</v>
      </c>
      <c r="AX628" s="13" t="s">
        <v>76</v>
      </c>
      <c r="AY628" s="177" t="s">
        <v>135</v>
      </c>
    </row>
    <row r="629" spans="2:65" s="14" customFormat="1">
      <c r="B629" s="183"/>
      <c r="D629" s="166" t="s">
        <v>148</v>
      </c>
      <c r="E629" s="184" t="s">
        <v>1</v>
      </c>
      <c r="F629" s="185" t="s">
        <v>152</v>
      </c>
      <c r="H629" s="186">
        <v>14</v>
      </c>
      <c r="I629" s="187"/>
      <c r="L629" s="183"/>
      <c r="M629" s="188"/>
      <c r="T629" s="189"/>
      <c r="AT629" s="184" t="s">
        <v>148</v>
      </c>
      <c r="AU629" s="184" t="s">
        <v>85</v>
      </c>
      <c r="AV629" s="14" t="s">
        <v>153</v>
      </c>
      <c r="AW629" s="14" t="s">
        <v>32</v>
      </c>
      <c r="AX629" s="14" t="s">
        <v>76</v>
      </c>
      <c r="AY629" s="184" t="s">
        <v>135</v>
      </c>
    </row>
    <row r="630" spans="2:65" s="15" customFormat="1">
      <c r="B630" s="190"/>
      <c r="D630" s="166" t="s">
        <v>148</v>
      </c>
      <c r="E630" s="191" t="s">
        <v>1</v>
      </c>
      <c r="F630" s="192" t="s">
        <v>154</v>
      </c>
      <c r="H630" s="193">
        <v>14</v>
      </c>
      <c r="I630" s="194"/>
      <c r="L630" s="190"/>
      <c r="M630" s="195"/>
      <c r="T630" s="196"/>
      <c r="AT630" s="191" t="s">
        <v>148</v>
      </c>
      <c r="AU630" s="191" t="s">
        <v>85</v>
      </c>
      <c r="AV630" s="15" t="s">
        <v>142</v>
      </c>
      <c r="AW630" s="15" t="s">
        <v>32</v>
      </c>
      <c r="AX630" s="15" t="s">
        <v>83</v>
      </c>
      <c r="AY630" s="191" t="s">
        <v>135</v>
      </c>
    </row>
    <row r="631" spans="2:65" s="11" customFormat="1" ht="25.9" customHeight="1">
      <c r="B631" s="140"/>
      <c r="D631" s="141" t="s">
        <v>75</v>
      </c>
      <c r="E631" s="142" t="s">
        <v>638</v>
      </c>
      <c r="F631" s="142" t="s">
        <v>639</v>
      </c>
      <c r="I631" s="143"/>
      <c r="J631" s="144">
        <f>BK631</f>
        <v>0</v>
      </c>
      <c r="L631" s="140"/>
      <c r="M631" s="145"/>
      <c r="P631" s="146">
        <f>SUM(P632:P639)</f>
        <v>0</v>
      </c>
      <c r="R631" s="146">
        <f>SUM(R632:R639)</f>
        <v>0</v>
      </c>
      <c r="T631" s="147">
        <f>SUM(T632:T639)</f>
        <v>0</v>
      </c>
      <c r="AR631" s="141" t="s">
        <v>142</v>
      </c>
      <c r="AT631" s="148" t="s">
        <v>75</v>
      </c>
      <c r="AU631" s="148" t="s">
        <v>76</v>
      </c>
      <c r="AY631" s="141" t="s">
        <v>135</v>
      </c>
      <c r="BK631" s="149">
        <f>SUM(BK632:BK639)</f>
        <v>0</v>
      </c>
    </row>
    <row r="632" spans="2:65" s="1" customFormat="1" ht="16.5" customHeight="1">
      <c r="B632" s="152"/>
      <c r="C632" s="153" t="s">
        <v>640</v>
      </c>
      <c r="D632" s="153" t="s">
        <v>137</v>
      </c>
      <c r="E632" s="154" t="s">
        <v>641</v>
      </c>
      <c r="F632" s="155" t="s">
        <v>642</v>
      </c>
      <c r="G632" s="156" t="s">
        <v>643</v>
      </c>
      <c r="H632" s="157">
        <v>64</v>
      </c>
      <c r="I632" s="158"/>
      <c r="J632" s="159">
        <f>ROUND(I632*H632,2)</f>
        <v>0</v>
      </c>
      <c r="K632" s="155" t="s">
        <v>141</v>
      </c>
      <c r="L632" s="32"/>
      <c r="M632" s="160" t="s">
        <v>1</v>
      </c>
      <c r="N632" s="161" t="s">
        <v>41</v>
      </c>
      <c r="P632" s="162">
        <f>O632*H632</f>
        <v>0</v>
      </c>
      <c r="Q632" s="162">
        <v>0</v>
      </c>
      <c r="R632" s="162">
        <f>Q632*H632</f>
        <v>0</v>
      </c>
      <c r="S632" s="162">
        <v>0</v>
      </c>
      <c r="T632" s="163">
        <f>S632*H632</f>
        <v>0</v>
      </c>
      <c r="AR632" s="164" t="s">
        <v>644</v>
      </c>
      <c r="AT632" s="164" t="s">
        <v>137</v>
      </c>
      <c r="AU632" s="164" t="s">
        <v>83</v>
      </c>
      <c r="AY632" s="17" t="s">
        <v>135</v>
      </c>
      <c r="BE632" s="165">
        <f>IF(N632="základní",J632,0)</f>
        <v>0</v>
      </c>
      <c r="BF632" s="165">
        <f>IF(N632="snížená",J632,0)</f>
        <v>0</v>
      </c>
      <c r="BG632" s="165">
        <f>IF(N632="zákl. přenesená",J632,0)</f>
        <v>0</v>
      </c>
      <c r="BH632" s="165">
        <f>IF(N632="sníž. přenesená",J632,0)</f>
        <v>0</v>
      </c>
      <c r="BI632" s="165">
        <f>IF(N632="nulová",J632,0)</f>
        <v>0</v>
      </c>
      <c r="BJ632" s="17" t="s">
        <v>83</v>
      </c>
      <c r="BK632" s="165">
        <f>ROUND(I632*H632,2)</f>
        <v>0</v>
      </c>
      <c r="BL632" s="17" t="s">
        <v>644</v>
      </c>
      <c r="BM632" s="164" t="s">
        <v>645</v>
      </c>
    </row>
    <row r="633" spans="2:65" s="1" customFormat="1" ht="19.5">
      <c r="B633" s="32"/>
      <c r="D633" s="166" t="s">
        <v>144</v>
      </c>
      <c r="F633" s="167" t="s">
        <v>646</v>
      </c>
      <c r="I633" s="95"/>
      <c r="L633" s="32"/>
      <c r="M633" s="168"/>
      <c r="T633" s="55"/>
      <c r="AT633" s="17" t="s">
        <v>144</v>
      </c>
      <c r="AU633" s="17" t="s">
        <v>83</v>
      </c>
    </row>
    <row r="634" spans="2:65" s="12" customFormat="1">
      <c r="B634" s="170"/>
      <c r="D634" s="166" t="s">
        <v>148</v>
      </c>
      <c r="E634" s="171" t="s">
        <v>1</v>
      </c>
      <c r="F634" s="172" t="s">
        <v>647</v>
      </c>
      <c r="H634" s="171" t="s">
        <v>1</v>
      </c>
      <c r="I634" s="173"/>
      <c r="L634" s="170"/>
      <c r="M634" s="174"/>
      <c r="T634" s="175"/>
      <c r="AT634" s="171" t="s">
        <v>148</v>
      </c>
      <c r="AU634" s="171" t="s">
        <v>83</v>
      </c>
      <c r="AV634" s="12" t="s">
        <v>83</v>
      </c>
      <c r="AW634" s="12" t="s">
        <v>32</v>
      </c>
      <c r="AX634" s="12" t="s">
        <v>76</v>
      </c>
      <c r="AY634" s="171" t="s">
        <v>135</v>
      </c>
    </row>
    <row r="635" spans="2:65" s="13" customFormat="1">
      <c r="B635" s="176"/>
      <c r="D635" s="166" t="s">
        <v>148</v>
      </c>
      <c r="E635" s="177" t="s">
        <v>1</v>
      </c>
      <c r="F635" s="178" t="s">
        <v>648</v>
      </c>
      <c r="H635" s="179">
        <v>16</v>
      </c>
      <c r="I635" s="180"/>
      <c r="L635" s="176"/>
      <c r="M635" s="181"/>
      <c r="T635" s="182"/>
      <c r="AT635" s="177" t="s">
        <v>148</v>
      </c>
      <c r="AU635" s="177" t="s">
        <v>83</v>
      </c>
      <c r="AV635" s="13" t="s">
        <v>85</v>
      </c>
      <c r="AW635" s="13" t="s">
        <v>32</v>
      </c>
      <c r="AX635" s="13" t="s">
        <v>76</v>
      </c>
      <c r="AY635" s="177" t="s">
        <v>135</v>
      </c>
    </row>
    <row r="636" spans="2:65" s="12" customFormat="1">
      <c r="B636" s="170"/>
      <c r="D636" s="166" t="s">
        <v>148</v>
      </c>
      <c r="E636" s="171" t="s">
        <v>1</v>
      </c>
      <c r="F636" s="172" t="s">
        <v>649</v>
      </c>
      <c r="H636" s="171" t="s">
        <v>1</v>
      </c>
      <c r="I636" s="173"/>
      <c r="L636" s="170"/>
      <c r="M636" s="174"/>
      <c r="T636" s="175"/>
      <c r="AT636" s="171" t="s">
        <v>148</v>
      </c>
      <c r="AU636" s="171" t="s">
        <v>83</v>
      </c>
      <c r="AV636" s="12" t="s">
        <v>83</v>
      </c>
      <c r="AW636" s="12" t="s">
        <v>32</v>
      </c>
      <c r="AX636" s="12" t="s">
        <v>76</v>
      </c>
      <c r="AY636" s="171" t="s">
        <v>135</v>
      </c>
    </row>
    <row r="637" spans="2:65" s="13" customFormat="1">
      <c r="B637" s="176"/>
      <c r="D637" s="166" t="s">
        <v>148</v>
      </c>
      <c r="E637" s="177" t="s">
        <v>1</v>
      </c>
      <c r="F637" s="178" t="s">
        <v>650</v>
      </c>
      <c r="H637" s="179">
        <v>48</v>
      </c>
      <c r="I637" s="180"/>
      <c r="L637" s="176"/>
      <c r="M637" s="181"/>
      <c r="T637" s="182"/>
      <c r="AT637" s="177" t="s">
        <v>148</v>
      </c>
      <c r="AU637" s="177" t="s">
        <v>83</v>
      </c>
      <c r="AV637" s="13" t="s">
        <v>85</v>
      </c>
      <c r="AW637" s="13" t="s">
        <v>32</v>
      </c>
      <c r="AX637" s="13" t="s">
        <v>76</v>
      </c>
      <c r="AY637" s="177" t="s">
        <v>135</v>
      </c>
    </row>
    <row r="638" spans="2:65" s="14" customFormat="1">
      <c r="B638" s="183"/>
      <c r="D638" s="166" t="s">
        <v>148</v>
      </c>
      <c r="E638" s="184" t="s">
        <v>1</v>
      </c>
      <c r="F638" s="185" t="s">
        <v>152</v>
      </c>
      <c r="H638" s="186">
        <v>64</v>
      </c>
      <c r="I638" s="187"/>
      <c r="L638" s="183"/>
      <c r="M638" s="188"/>
      <c r="T638" s="189"/>
      <c r="AT638" s="184" t="s">
        <v>148</v>
      </c>
      <c r="AU638" s="184" t="s">
        <v>83</v>
      </c>
      <c r="AV638" s="14" t="s">
        <v>153</v>
      </c>
      <c r="AW638" s="14" t="s">
        <v>32</v>
      </c>
      <c r="AX638" s="14" t="s">
        <v>76</v>
      </c>
      <c r="AY638" s="184" t="s">
        <v>135</v>
      </c>
    </row>
    <row r="639" spans="2:65" s="15" customFormat="1">
      <c r="B639" s="190"/>
      <c r="D639" s="166" t="s">
        <v>148</v>
      </c>
      <c r="E639" s="191" t="s">
        <v>1</v>
      </c>
      <c r="F639" s="192" t="s">
        <v>154</v>
      </c>
      <c r="H639" s="193">
        <v>64</v>
      </c>
      <c r="I639" s="194"/>
      <c r="L639" s="190"/>
      <c r="M639" s="207"/>
      <c r="N639" s="208"/>
      <c r="O639" s="208"/>
      <c r="P639" s="208"/>
      <c r="Q639" s="208"/>
      <c r="R639" s="208"/>
      <c r="S639" s="208"/>
      <c r="T639" s="209"/>
      <c r="AT639" s="191" t="s">
        <v>148</v>
      </c>
      <c r="AU639" s="191" t="s">
        <v>83</v>
      </c>
      <c r="AV639" s="15" t="s">
        <v>142</v>
      </c>
      <c r="AW639" s="15" t="s">
        <v>32</v>
      </c>
      <c r="AX639" s="15" t="s">
        <v>83</v>
      </c>
      <c r="AY639" s="191" t="s">
        <v>135</v>
      </c>
    </row>
    <row r="640" spans="2:65" s="1" customFormat="1" ht="6.95" customHeight="1">
      <c r="B640" s="44"/>
      <c r="C640" s="45"/>
      <c r="D640" s="45"/>
      <c r="E640" s="45"/>
      <c r="F640" s="45"/>
      <c r="G640" s="45"/>
      <c r="H640" s="45"/>
      <c r="I640" s="115"/>
      <c r="J640" s="45"/>
      <c r="K640" s="45"/>
      <c r="L640" s="32"/>
    </row>
  </sheetData>
  <autoFilter ref="C135:K639" xr:uid="{00000000-0009-0000-0000-000001000000}"/>
  <mergeCells count="12">
    <mergeCell ref="E128:H128"/>
    <mergeCell ref="L2:V2"/>
    <mergeCell ref="E85:H85"/>
    <mergeCell ref="E87:H87"/>
    <mergeCell ref="E89:H89"/>
    <mergeCell ref="E124:H124"/>
    <mergeCell ref="E126:H12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35"/>
  <sheetViews>
    <sheetView showGridLines="0"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2"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3" t="s">
        <v>5</v>
      </c>
      <c r="M2" s="214"/>
      <c r="N2" s="214"/>
      <c r="O2" s="214"/>
      <c r="P2" s="214"/>
      <c r="Q2" s="214"/>
      <c r="R2" s="214"/>
      <c r="S2" s="214"/>
      <c r="T2" s="214"/>
      <c r="U2" s="214"/>
      <c r="V2" s="214"/>
      <c r="AT2" s="17" t="s">
        <v>93</v>
      </c>
    </row>
    <row r="3" spans="2:46" ht="6.95" customHeight="1">
      <c r="B3" s="18"/>
      <c r="C3" s="19"/>
      <c r="D3" s="19"/>
      <c r="E3" s="19"/>
      <c r="F3" s="19"/>
      <c r="G3" s="19"/>
      <c r="H3" s="19"/>
      <c r="I3" s="93"/>
      <c r="J3" s="19"/>
      <c r="K3" s="19"/>
      <c r="L3" s="20"/>
      <c r="AT3" s="17" t="s">
        <v>85</v>
      </c>
    </row>
    <row r="4" spans="2:46" ht="24.95" customHeight="1">
      <c r="B4" s="20"/>
      <c r="D4" s="21" t="s">
        <v>94</v>
      </c>
      <c r="L4" s="20"/>
      <c r="M4" s="94" t="s">
        <v>10</v>
      </c>
      <c r="AT4" s="17" t="s">
        <v>3</v>
      </c>
    </row>
    <row r="5" spans="2:46" ht="6.95" customHeight="1">
      <c r="B5" s="20"/>
      <c r="L5" s="20"/>
    </row>
    <row r="6" spans="2:46" ht="12" customHeight="1">
      <c r="B6" s="20"/>
      <c r="D6" s="27" t="s">
        <v>16</v>
      </c>
      <c r="L6" s="20"/>
    </row>
    <row r="7" spans="2:46" ht="23.25" customHeight="1">
      <c r="B7" s="20"/>
      <c r="E7" s="257" t="str">
        <f>'Rekapitulace stavby'!K6</f>
        <v>BÝVALÝ AUGUSTINIÁNSKÝ KLÁŠTER  VE ŠTERNBERKU, PROJEKT OBNOVY A ZÁCHRANY 2020 - ETAPA Č. 6</v>
      </c>
      <c r="F7" s="258"/>
      <c r="G7" s="258"/>
      <c r="H7" s="258"/>
      <c r="L7" s="20"/>
    </row>
    <row r="8" spans="2:46" ht="12" customHeight="1">
      <c r="B8" s="20"/>
      <c r="D8" s="27" t="s">
        <v>95</v>
      </c>
      <c r="L8" s="20"/>
    </row>
    <row r="9" spans="2:46" s="1" customFormat="1" ht="16.5" customHeight="1">
      <c r="B9" s="32"/>
      <c r="E9" s="257" t="s">
        <v>96</v>
      </c>
      <c r="F9" s="256"/>
      <c r="G9" s="256"/>
      <c r="H9" s="256"/>
      <c r="I9" s="95"/>
      <c r="L9" s="32"/>
    </row>
    <row r="10" spans="2:46" s="1" customFormat="1" ht="12" customHeight="1">
      <c r="B10" s="32"/>
      <c r="D10" s="27" t="s">
        <v>97</v>
      </c>
      <c r="I10" s="95"/>
      <c r="L10" s="32"/>
    </row>
    <row r="11" spans="2:46" s="1" customFormat="1" ht="16.5" customHeight="1">
      <c r="B11" s="32"/>
      <c r="E11" s="229" t="s">
        <v>651</v>
      </c>
      <c r="F11" s="256"/>
      <c r="G11" s="256"/>
      <c r="H11" s="256"/>
      <c r="I11" s="95"/>
      <c r="L11" s="32"/>
    </row>
    <row r="12" spans="2:46" s="1" customFormat="1">
      <c r="B12" s="32"/>
      <c r="I12" s="95"/>
      <c r="L12" s="32"/>
    </row>
    <row r="13" spans="2:46" s="1" customFormat="1" ht="12" customHeight="1">
      <c r="B13" s="32"/>
      <c r="D13" s="27" t="s">
        <v>18</v>
      </c>
      <c r="F13" s="25" t="s">
        <v>1</v>
      </c>
      <c r="I13" s="96" t="s">
        <v>19</v>
      </c>
      <c r="J13" s="25" t="s">
        <v>1</v>
      </c>
      <c r="L13" s="32"/>
    </row>
    <row r="14" spans="2:46" s="1" customFormat="1" ht="12" customHeight="1">
      <c r="B14" s="32"/>
      <c r="D14" s="27" t="s">
        <v>20</v>
      </c>
      <c r="F14" s="25" t="s">
        <v>21</v>
      </c>
      <c r="I14" s="96" t="s">
        <v>22</v>
      </c>
      <c r="J14" s="52" t="str">
        <f>'Rekapitulace stavby'!AN8</f>
        <v>3. 11. 2020</v>
      </c>
      <c r="L14" s="32"/>
    </row>
    <row r="15" spans="2:46" s="1" customFormat="1" ht="10.9" customHeight="1">
      <c r="B15" s="32"/>
      <c r="I15" s="95"/>
      <c r="L15" s="32"/>
    </row>
    <row r="16" spans="2:46" s="1" customFormat="1" ht="12" customHeight="1">
      <c r="B16" s="32"/>
      <c r="D16" s="27" t="s">
        <v>24</v>
      </c>
      <c r="I16" s="96" t="s">
        <v>25</v>
      </c>
      <c r="J16" s="25" t="s">
        <v>1</v>
      </c>
      <c r="L16" s="32"/>
    </row>
    <row r="17" spans="2:12" s="1" customFormat="1" ht="18" customHeight="1">
      <c r="B17" s="32"/>
      <c r="E17" s="25" t="s">
        <v>26</v>
      </c>
      <c r="I17" s="96" t="s">
        <v>27</v>
      </c>
      <c r="J17" s="25" t="s">
        <v>1</v>
      </c>
      <c r="L17" s="32"/>
    </row>
    <row r="18" spans="2:12" s="1" customFormat="1" ht="6.95" customHeight="1">
      <c r="B18" s="32"/>
      <c r="I18" s="95"/>
      <c r="L18" s="32"/>
    </row>
    <row r="19" spans="2:12" s="1" customFormat="1" ht="12" customHeight="1">
      <c r="B19" s="32"/>
      <c r="D19" s="27" t="s">
        <v>28</v>
      </c>
      <c r="I19" s="96" t="s">
        <v>25</v>
      </c>
      <c r="J19" s="28" t="str">
        <f>'Rekapitulace stavby'!AN13</f>
        <v>Vyplň údaj</v>
      </c>
      <c r="L19" s="32"/>
    </row>
    <row r="20" spans="2:12" s="1" customFormat="1" ht="18" customHeight="1">
      <c r="B20" s="32"/>
      <c r="E20" s="259" t="str">
        <f>'Rekapitulace stavby'!E14</f>
        <v>Vyplň údaj</v>
      </c>
      <c r="F20" s="248"/>
      <c r="G20" s="248"/>
      <c r="H20" s="248"/>
      <c r="I20" s="96" t="s">
        <v>27</v>
      </c>
      <c r="J20" s="28" t="str">
        <f>'Rekapitulace stavby'!AN14</f>
        <v>Vyplň údaj</v>
      </c>
      <c r="L20" s="32"/>
    </row>
    <row r="21" spans="2:12" s="1" customFormat="1" ht="6.95" customHeight="1">
      <c r="B21" s="32"/>
      <c r="I21" s="95"/>
      <c r="L21" s="32"/>
    </row>
    <row r="22" spans="2:12" s="1" customFormat="1" ht="12" customHeight="1">
      <c r="B22" s="32"/>
      <c r="D22" s="27" t="s">
        <v>30</v>
      </c>
      <c r="I22" s="96" t="s">
        <v>25</v>
      </c>
      <c r="J22" s="25" t="s">
        <v>1</v>
      </c>
      <c r="L22" s="32"/>
    </row>
    <row r="23" spans="2:12" s="1" customFormat="1" ht="18" customHeight="1">
      <c r="B23" s="32"/>
      <c r="E23" s="25" t="s">
        <v>31</v>
      </c>
      <c r="I23" s="96" t="s">
        <v>27</v>
      </c>
      <c r="J23" s="25" t="s">
        <v>1</v>
      </c>
      <c r="L23" s="32"/>
    </row>
    <row r="24" spans="2:12" s="1" customFormat="1" ht="6.95" customHeight="1">
      <c r="B24" s="32"/>
      <c r="I24" s="95"/>
      <c r="L24" s="32"/>
    </row>
    <row r="25" spans="2:12" s="1" customFormat="1" ht="12" customHeight="1">
      <c r="B25" s="32"/>
      <c r="D25" s="27" t="s">
        <v>33</v>
      </c>
      <c r="I25" s="96" t="s">
        <v>25</v>
      </c>
      <c r="J25" s="25" t="s">
        <v>1</v>
      </c>
      <c r="L25" s="32"/>
    </row>
    <row r="26" spans="2:12" s="1" customFormat="1" ht="18" customHeight="1">
      <c r="B26" s="32"/>
      <c r="E26" s="25" t="s">
        <v>34</v>
      </c>
      <c r="I26" s="96" t="s">
        <v>27</v>
      </c>
      <c r="J26" s="25" t="s">
        <v>1</v>
      </c>
      <c r="L26" s="32"/>
    </row>
    <row r="27" spans="2:12" s="1" customFormat="1" ht="6.95" customHeight="1">
      <c r="B27" s="32"/>
      <c r="I27" s="95"/>
      <c r="L27" s="32"/>
    </row>
    <row r="28" spans="2:12" s="1" customFormat="1" ht="12" customHeight="1">
      <c r="B28" s="32"/>
      <c r="D28" s="27" t="s">
        <v>35</v>
      </c>
      <c r="I28" s="95"/>
      <c r="L28" s="32"/>
    </row>
    <row r="29" spans="2:12" s="7" customFormat="1" ht="16.5" customHeight="1">
      <c r="B29" s="97"/>
      <c r="E29" s="252" t="s">
        <v>1</v>
      </c>
      <c r="F29" s="252"/>
      <c r="G29" s="252"/>
      <c r="H29" s="252"/>
      <c r="I29" s="98"/>
      <c r="L29" s="97"/>
    </row>
    <row r="30" spans="2:12" s="1" customFormat="1" ht="6.95" customHeight="1">
      <c r="B30" s="32"/>
      <c r="I30" s="95"/>
      <c r="L30" s="32"/>
    </row>
    <row r="31" spans="2:12" s="1" customFormat="1" ht="6.95" customHeight="1">
      <c r="B31" s="32"/>
      <c r="D31" s="53"/>
      <c r="E31" s="53"/>
      <c r="F31" s="53"/>
      <c r="G31" s="53"/>
      <c r="H31" s="53"/>
      <c r="I31" s="99"/>
      <c r="J31" s="53"/>
      <c r="K31" s="53"/>
      <c r="L31" s="32"/>
    </row>
    <row r="32" spans="2:12" s="1" customFormat="1" ht="25.35" customHeight="1">
      <c r="B32" s="32"/>
      <c r="D32" s="100" t="s">
        <v>36</v>
      </c>
      <c r="I32" s="95"/>
      <c r="J32" s="65">
        <f>ROUND(J123, 2)</f>
        <v>0</v>
      </c>
      <c r="L32" s="32"/>
    </row>
    <row r="33" spans="2:12" s="1" customFormat="1" ht="6.95" customHeight="1">
      <c r="B33" s="32"/>
      <c r="D33" s="53"/>
      <c r="E33" s="53"/>
      <c r="F33" s="53"/>
      <c r="G33" s="53"/>
      <c r="H33" s="53"/>
      <c r="I33" s="99"/>
      <c r="J33" s="53"/>
      <c r="K33" s="53"/>
      <c r="L33" s="32"/>
    </row>
    <row r="34" spans="2:12" s="1" customFormat="1" ht="14.45" customHeight="1">
      <c r="B34" s="32"/>
      <c r="F34" s="35" t="s">
        <v>38</v>
      </c>
      <c r="I34" s="101" t="s">
        <v>37</v>
      </c>
      <c r="J34" s="35" t="s">
        <v>39</v>
      </c>
      <c r="L34" s="32"/>
    </row>
    <row r="35" spans="2:12" s="1" customFormat="1" ht="14.45" customHeight="1">
      <c r="B35" s="32"/>
      <c r="D35" s="102" t="s">
        <v>40</v>
      </c>
      <c r="E35" s="27" t="s">
        <v>41</v>
      </c>
      <c r="F35" s="85">
        <f>ROUND((SUM(BE123:BE134)),  2)</f>
        <v>0</v>
      </c>
      <c r="I35" s="103">
        <v>0.21</v>
      </c>
      <c r="J35" s="85">
        <f>ROUND(((SUM(BE123:BE134))*I35),  2)</f>
        <v>0</v>
      </c>
      <c r="L35" s="32"/>
    </row>
    <row r="36" spans="2:12" s="1" customFormat="1" ht="14.45" customHeight="1">
      <c r="B36" s="32"/>
      <c r="E36" s="27" t="s">
        <v>42</v>
      </c>
      <c r="F36" s="85">
        <f>ROUND((SUM(BF123:BF134)),  2)</f>
        <v>0</v>
      </c>
      <c r="I36" s="103">
        <v>0.15</v>
      </c>
      <c r="J36" s="85">
        <f>ROUND(((SUM(BF123:BF134))*I36),  2)</f>
        <v>0</v>
      </c>
      <c r="L36" s="32"/>
    </row>
    <row r="37" spans="2:12" s="1" customFormat="1" ht="14.45" hidden="1" customHeight="1">
      <c r="B37" s="32"/>
      <c r="E37" s="27" t="s">
        <v>43</v>
      </c>
      <c r="F37" s="85">
        <f>ROUND((SUM(BG123:BG134)),  2)</f>
        <v>0</v>
      </c>
      <c r="I37" s="103">
        <v>0.21</v>
      </c>
      <c r="J37" s="85">
        <f>0</f>
        <v>0</v>
      </c>
      <c r="L37" s="32"/>
    </row>
    <row r="38" spans="2:12" s="1" customFormat="1" ht="14.45" hidden="1" customHeight="1">
      <c r="B38" s="32"/>
      <c r="E38" s="27" t="s">
        <v>44</v>
      </c>
      <c r="F38" s="85">
        <f>ROUND((SUM(BH123:BH134)),  2)</f>
        <v>0</v>
      </c>
      <c r="I38" s="103">
        <v>0.15</v>
      </c>
      <c r="J38" s="85">
        <f>0</f>
        <v>0</v>
      </c>
      <c r="L38" s="32"/>
    </row>
    <row r="39" spans="2:12" s="1" customFormat="1" ht="14.45" hidden="1" customHeight="1">
      <c r="B39" s="32"/>
      <c r="E39" s="27" t="s">
        <v>45</v>
      </c>
      <c r="F39" s="85">
        <f>ROUND((SUM(BI123:BI134)),  2)</f>
        <v>0</v>
      </c>
      <c r="I39" s="103">
        <v>0</v>
      </c>
      <c r="J39" s="85">
        <f>0</f>
        <v>0</v>
      </c>
      <c r="L39" s="32"/>
    </row>
    <row r="40" spans="2:12" s="1" customFormat="1" ht="6.95" customHeight="1">
      <c r="B40" s="32"/>
      <c r="I40" s="95"/>
      <c r="L40" s="32"/>
    </row>
    <row r="41" spans="2:12" s="1" customFormat="1" ht="25.35" customHeight="1">
      <c r="B41" s="32"/>
      <c r="C41" s="104"/>
      <c r="D41" s="105" t="s">
        <v>46</v>
      </c>
      <c r="E41" s="56"/>
      <c r="F41" s="56"/>
      <c r="G41" s="106" t="s">
        <v>47</v>
      </c>
      <c r="H41" s="107" t="s">
        <v>48</v>
      </c>
      <c r="I41" s="108"/>
      <c r="J41" s="109">
        <f>SUM(J32:J39)</f>
        <v>0</v>
      </c>
      <c r="K41" s="110"/>
      <c r="L41" s="32"/>
    </row>
    <row r="42" spans="2:12" s="1" customFormat="1" ht="14.45" customHeight="1">
      <c r="B42" s="32"/>
      <c r="I42" s="95"/>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111"/>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12" t="s">
        <v>52</v>
      </c>
      <c r="G61" s="43" t="s">
        <v>51</v>
      </c>
      <c r="H61" s="34"/>
      <c r="I61" s="113"/>
      <c r="J61" s="11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111"/>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12" t="s">
        <v>52</v>
      </c>
      <c r="G76" s="43" t="s">
        <v>51</v>
      </c>
      <c r="H76" s="34"/>
      <c r="I76" s="113"/>
      <c r="J76" s="114" t="s">
        <v>52</v>
      </c>
      <c r="K76" s="34"/>
      <c r="L76" s="32"/>
    </row>
    <row r="77" spans="2:12" s="1" customFormat="1" ht="14.45" customHeight="1">
      <c r="B77" s="44"/>
      <c r="C77" s="45"/>
      <c r="D77" s="45"/>
      <c r="E77" s="45"/>
      <c r="F77" s="45"/>
      <c r="G77" s="45"/>
      <c r="H77" s="45"/>
      <c r="I77" s="115"/>
      <c r="J77" s="45"/>
      <c r="K77" s="45"/>
      <c r="L77" s="32"/>
    </row>
    <row r="81" spans="2:12" s="1" customFormat="1" ht="6.95" customHeight="1">
      <c r="B81" s="46"/>
      <c r="C81" s="47"/>
      <c r="D81" s="47"/>
      <c r="E81" s="47"/>
      <c r="F81" s="47"/>
      <c r="G81" s="47"/>
      <c r="H81" s="47"/>
      <c r="I81" s="116"/>
      <c r="J81" s="47"/>
      <c r="K81" s="47"/>
      <c r="L81" s="32"/>
    </row>
    <row r="82" spans="2:12" s="1" customFormat="1" ht="24.95" customHeight="1">
      <c r="B82" s="32"/>
      <c r="C82" s="21" t="s">
        <v>99</v>
      </c>
      <c r="I82" s="95"/>
      <c r="L82" s="32"/>
    </row>
    <row r="83" spans="2:12" s="1" customFormat="1" ht="6.95" customHeight="1">
      <c r="B83" s="32"/>
      <c r="I83" s="95"/>
      <c r="L83" s="32"/>
    </row>
    <row r="84" spans="2:12" s="1" customFormat="1" ht="12" customHeight="1">
      <c r="B84" s="32"/>
      <c r="C84" s="27" t="s">
        <v>16</v>
      </c>
      <c r="I84" s="95"/>
      <c r="L84" s="32"/>
    </row>
    <row r="85" spans="2:12" s="1" customFormat="1" ht="23.25" customHeight="1">
      <c r="B85" s="32"/>
      <c r="E85" s="257" t="str">
        <f>E7</f>
        <v>BÝVALÝ AUGUSTINIÁNSKÝ KLÁŠTER  VE ŠTERNBERKU, PROJEKT OBNOVY A ZÁCHRANY 2020 - ETAPA Č. 6</v>
      </c>
      <c r="F85" s="258"/>
      <c r="G85" s="258"/>
      <c r="H85" s="258"/>
      <c r="I85" s="95"/>
      <c r="L85" s="32"/>
    </row>
    <row r="86" spans="2:12" ht="12" customHeight="1">
      <c r="B86" s="20"/>
      <c r="C86" s="27" t="s">
        <v>95</v>
      </c>
      <c r="L86" s="20"/>
    </row>
    <row r="87" spans="2:12" s="1" customFormat="1" ht="16.5" customHeight="1">
      <c r="B87" s="32"/>
      <c r="E87" s="257" t="s">
        <v>96</v>
      </c>
      <c r="F87" s="256"/>
      <c r="G87" s="256"/>
      <c r="H87" s="256"/>
      <c r="I87" s="95"/>
      <c r="L87" s="32"/>
    </row>
    <row r="88" spans="2:12" s="1" customFormat="1" ht="12" customHeight="1">
      <c r="B88" s="32"/>
      <c r="C88" s="27" t="s">
        <v>97</v>
      </c>
      <c r="I88" s="95"/>
      <c r="L88" s="32"/>
    </row>
    <row r="89" spans="2:12" s="1" customFormat="1" ht="16.5" customHeight="1">
      <c r="B89" s="32"/>
      <c r="E89" s="229" t="str">
        <f>E11</f>
        <v>VRN - Vedlejší rozpočtové náklady</v>
      </c>
      <c r="F89" s="256"/>
      <c r="G89" s="256"/>
      <c r="H89" s="256"/>
      <c r="I89" s="95"/>
      <c r="L89" s="32"/>
    </row>
    <row r="90" spans="2:12" s="1" customFormat="1" ht="6.95" customHeight="1">
      <c r="B90" s="32"/>
      <c r="I90" s="95"/>
      <c r="L90" s="32"/>
    </row>
    <row r="91" spans="2:12" s="1" customFormat="1" ht="12" customHeight="1">
      <c r="B91" s="32"/>
      <c r="C91" s="27" t="s">
        <v>20</v>
      </c>
      <c r="F91" s="25" t="str">
        <f>F14</f>
        <v>Šternberk</v>
      </c>
      <c r="I91" s="96" t="s">
        <v>22</v>
      </c>
      <c r="J91" s="52" t="str">
        <f>IF(J14="","",J14)</f>
        <v>3. 11. 2020</v>
      </c>
      <c r="L91" s="32"/>
    </row>
    <row r="92" spans="2:12" s="1" customFormat="1" ht="6.95" customHeight="1">
      <c r="B92" s="32"/>
      <c r="I92" s="95"/>
      <c r="L92" s="32"/>
    </row>
    <row r="93" spans="2:12" s="1" customFormat="1" ht="25.7" customHeight="1">
      <c r="B93" s="32"/>
      <c r="C93" s="27" t="s">
        <v>24</v>
      </c>
      <c r="F93" s="25" t="str">
        <f>E17</f>
        <v>Město Šternberk</v>
      </c>
      <c r="I93" s="96" t="s">
        <v>30</v>
      </c>
      <c r="J93" s="30" t="str">
        <f>E23</f>
        <v>Atelier Polách &amp; Bravenec s.r.o.</v>
      </c>
      <c r="L93" s="32"/>
    </row>
    <row r="94" spans="2:12" s="1" customFormat="1" ht="15.2" customHeight="1">
      <c r="B94" s="32"/>
      <c r="C94" s="27" t="s">
        <v>28</v>
      </c>
      <c r="F94" s="25" t="str">
        <f>IF(E20="","",E20)</f>
        <v>Vyplň údaj</v>
      </c>
      <c r="I94" s="96" t="s">
        <v>33</v>
      </c>
      <c r="J94" s="30" t="str">
        <f>E26</f>
        <v>Zdeněk Závodník</v>
      </c>
      <c r="L94" s="32"/>
    </row>
    <row r="95" spans="2:12" s="1" customFormat="1" ht="10.35" customHeight="1">
      <c r="B95" s="32"/>
      <c r="I95" s="95"/>
      <c r="L95" s="32"/>
    </row>
    <row r="96" spans="2:12" s="1" customFormat="1" ht="29.25" customHeight="1">
      <c r="B96" s="32"/>
      <c r="C96" s="117" t="s">
        <v>100</v>
      </c>
      <c r="D96" s="104"/>
      <c r="E96" s="104"/>
      <c r="F96" s="104"/>
      <c r="G96" s="104"/>
      <c r="H96" s="104"/>
      <c r="I96" s="118"/>
      <c r="J96" s="119" t="s">
        <v>101</v>
      </c>
      <c r="K96" s="104"/>
      <c r="L96" s="32"/>
    </row>
    <row r="97" spans="2:47" s="1" customFormat="1" ht="10.35" customHeight="1">
      <c r="B97" s="32"/>
      <c r="I97" s="95"/>
      <c r="L97" s="32"/>
    </row>
    <row r="98" spans="2:47" s="1" customFormat="1" ht="22.9" customHeight="1">
      <c r="B98" s="32"/>
      <c r="C98" s="120" t="s">
        <v>102</v>
      </c>
      <c r="I98" s="95"/>
      <c r="J98" s="65">
        <f>J123</f>
        <v>0</v>
      </c>
      <c r="L98" s="32"/>
      <c r="AU98" s="17" t="s">
        <v>103</v>
      </c>
    </row>
    <row r="99" spans="2:47" s="8" customFormat="1" ht="24.95" customHeight="1">
      <c r="B99" s="121"/>
      <c r="D99" s="122" t="s">
        <v>651</v>
      </c>
      <c r="E99" s="123"/>
      <c r="F99" s="123"/>
      <c r="G99" s="123"/>
      <c r="H99" s="123"/>
      <c r="I99" s="124"/>
      <c r="J99" s="125">
        <f>J124</f>
        <v>0</v>
      </c>
      <c r="L99" s="121"/>
    </row>
    <row r="100" spans="2:47" s="9" customFormat="1" ht="19.899999999999999" customHeight="1">
      <c r="B100" s="126"/>
      <c r="D100" s="127" t="s">
        <v>652</v>
      </c>
      <c r="E100" s="128"/>
      <c r="F100" s="128"/>
      <c r="G100" s="128"/>
      <c r="H100" s="128"/>
      <c r="I100" s="129"/>
      <c r="J100" s="130">
        <f>J125</f>
        <v>0</v>
      </c>
      <c r="L100" s="126"/>
    </row>
    <row r="101" spans="2:47" s="9" customFormat="1" ht="19.899999999999999" customHeight="1">
      <c r="B101" s="126"/>
      <c r="D101" s="127" t="s">
        <v>653</v>
      </c>
      <c r="E101" s="128"/>
      <c r="F101" s="128"/>
      <c r="G101" s="128"/>
      <c r="H101" s="128"/>
      <c r="I101" s="129"/>
      <c r="J101" s="130">
        <f>J128</f>
        <v>0</v>
      </c>
      <c r="L101" s="126"/>
    </row>
    <row r="102" spans="2:47" s="1" customFormat="1" ht="21.75" customHeight="1">
      <c r="B102" s="32"/>
      <c r="I102" s="95"/>
      <c r="L102" s="32"/>
    </row>
    <row r="103" spans="2:47" s="1" customFormat="1" ht="6.95" customHeight="1">
      <c r="B103" s="44"/>
      <c r="C103" s="45"/>
      <c r="D103" s="45"/>
      <c r="E103" s="45"/>
      <c r="F103" s="45"/>
      <c r="G103" s="45"/>
      <c r="H103" s="45"/>
      <c r="I103" s="115"/>
      <c r="J103" s="45"/>
      <c r="K103" s="45"/>
      <c r="L103" s="32"/>
    </row>
    <row r="107" spans="2:47" s="1" customFormat="1" ht="6.95" customHeight="1">
      <c r="B107" s="46"/>
      <c r="C107" s="47"/>
      <c r="D107" s="47"/>
      <c r="E107" s="47"/>
      <c r="F107" s="47"/>
      <c r="G107" s="47"/>
      <c r="H107" s="47"/>
      <c r="I107" s="116"/>
      <c r="J107" s="47"/>
      <c r="K107" s="47"/>
      <c r="L107" s="32"/>
    </row>
    <row r="108" spans="2:47" s="1" customFormat="1" ht="24.95" customHeight="1">
      <c r="B108" s="32"/>
      <c r="C108" s="21" t="s">
        <v>120</v>
      </c>
      <c r="I108" s="95"/>
      <c r="L108" s="32"/>
    </row>
    <row r="109" spans="2:47" s="1" customFormat="1" ht="6.95" customHeight="1">
      <c r="B109" s="32"/>
      <c r="I109" s="95"/>
      <c r="L109" s="32"/>
    </row>
    <row r="110" spans="2:47" s="1" customFormat="1" ht="12" customHeight="1">
      <c r="B110" s="32"/>
      <c r="C110" s="27" t="s">
        <v>16</v>
      </c>
      <c r="I110" s="95"/>
      <c r="L110" s="32"/>
    </row>
    <row r="111" spans="2:47" s="1" customFormat="1" ht="23.25" customHeight="1">
      <c r="B111" s="32"/>
      <c r="E111" s="257" t="str">
        <f>E7</f>
        <v>BÝVALÝ AUGUSTINIÁNSKÝ KLÁŠTER  VE ŠTERNBERKU, PROJEKT OBNOVY A ZÁCHRANY 2020 - ETAPA Č. 6</v>
      </c>
      <c r="F111" s="258"/>
      <c r="G111" s="258"/>
      <c r="H111" s="258"/>
      <c r="I111" s="95"/>
      <c r="L111" s="32"/>
    </row>
    <row r="112" spans="2:47" ht="12" customHeight="1">
      <c r="B112" s="20"/>
      <c r="C112" s="27" t="s">
        <v>95</v>
      </c>
      <c r="L112" s="20"/>
    </row>
    <row r="113" spans="2:65" s="1" customFormat="1" ht="16.5" customHeight="1">
      <c r="B113" s="32"/>
      <c r="E113" s="257" t="s">
        <v>96</v>
      </c>
      <c r="F113" s="256"/>
      <c r="G113" s="256"/>
      <c r="H113" s="256"/>
      <c r="I113" s="95"/>
      <c r="L113" s="32"/>
    </row>
    <row r="114" spans="2:65" s="1" customFormat="1" ht="12" customHeight="1">
      <c r="B114" s="32"/>
      <c r="C114" s="27" t="s">
        <v>97</v>
      </c>
      <c r="I114" s="95"/>
      <c r="L114" s="32"/>
    </row>
    <row r="115" spans="2:65" s="1" customFormat="1" ht="16.5" customHeight="1">
      <c r="B115" s="32"/>
      <c r="E115" s="229" t="str">
        <f>E11</f>
        <v>VRN - Vedlejší rozpočtové náklady</v>
      </c>
      <c r="F115" s="256"/>
      <c r="G115" s="256"/>
      <c r="H115" s="256"/>
      <c r="I115" s="95"/>
      <c r="L115" s="32"/>
    </row>
    <row r="116" spans="2:65" s="1" customFormat="1" ht="6.95" customHeight="1">
      <c r="B116" s="32"/>
      <c r="I116" s="95"/>
      <c r="L116" s="32"/>
    </row>
    <row r="117" spans="2:65" s="1" customFormat="1" ht="12" customHeight="1">
      <c r="B117" s="32"/>
      <c r="C117" s="27" t="s">
        <v>20</v>
      </c>
      <c r="F117" s="25" t="str">
        <f>F14</f>
        <v>Šternberk</v>
      </c>
      <c r="I117" s="96" t="s">
        <v>22</v>
      </c>
      <c r="J117" s="52" t="str">
        <f>IF(J14="","",J14)</f>
        <v>3. 11. 2020</v>
      </c>
      <c r="L117" s="32"/>
    </row>
    <row r="118" spans="2:65" s="1" customFormat="1" ht="6.95" customHeight="1">
      <c r="B118" s="32"/>
      <c r="I118" s="95"/>
      <c r="L118" s="32"/>
    </row>
    <row r="119" spans="2:65" s="1" customFormat="1" ht="25.7" customHeight="1">
      <c r="B119" s="32"/>
      <c r="C119" s="27" t="s">
        <v>24</v>
      </c>
      <c r="F119" s="25" t="str">
        <f>E17</f>
        <v>Město Šternberk</v>
      </c>
      <c r="I119" s="96" t="s">
        <v>30</v>
      </c>
      <c r="J119" s="30" t="str">
        <f>E23</f>
        <v>Atelier Polách &amp; Bravenec s.r.o.</v>
      </c>
      <c r="L119" s="32"/>
    </row>
    <row r="120" spans="2:65" s="1" customFormat="1" ht="15.2" customHeight="1">
      <c r="B120" s="32"/>
      <c r="C120" s="27" t="s">
        <v>28</v>
      </c>
      <c r="F120" s="25" t="str">
        <f>IF(E20="","",E20)</f>
        <v>Vyplň údaj</v>
      </c>
      <c r="I120" s="96" t="s">
        <v>33</v>
      </c>
      <c r="J120" s="30" t="str">
        <f>E26</f>
        <v>Zdeněk Závodník</v>
      </c>
      <c r="L120" s="32"/>
    </row>
    <row r="121" spans="2:65" s="1" customFormat="1" ht="10.35" customHeight="1">
      <c r="B121" s="32"/>
      <c r="I121" s="95"/>
      <c r="L121" s="32"/>
    </row>
    <row r="122" spans="2:65" s="10" customFormat="1" ht="29.25" customHeight="1">
      <c r="B122" s="131"/>
      <c r="C122" s="132" t="s">
        <v>121</v>
      </c>
      <c r="D122" s="133" t="s">
        <v>61</v>
      </c>
      <c r="E122" s="133" t="s">
        <v>57</v>
      </c>
      <c r="F122" s="133" t="s">
        <v>58</v>
      </c>
      <c r="G122" s="133" t="s">
        <v>122</v>
      </c>
      <c r="H122" s="133" t="s">
        <v>123</v>
      </c>
      <c r="I122" s="134" t="s">
        <v>124</v>
      </c>
      <c r="J122" s="133" t="s">
        <v>101</v>
      </c>
      <c r="K122" s="135" t="s">
        <v>125</v>
      </c>
      <c r="L122" s="131"/>
      <c r="M122" s="58" t="s">
        <v>1</v>
      </c>
      <c r="N122" s="59" t="s">
        <v>40</v>
      </c>
      <c r="O122" s="59" t="s">
        <v>126</v>
      </c>
      <c r="P122" s="59" t="s">
        <v>127</v>
      </c>
      <c r="Q122" s="59" t="s">
        <v>128</v>
      </c>
      <c r="R122" s="59" t="s">
        <v>129</v>
      </c>
      <c r="S122" s="59" t="s">
        <v>130</v>
      </c>
      <c r="T122" s="60" t="s">
        <v>131</v>
      </c>
    </row>
    <row r="123" spans="2:65" s="1" customFormat="1" ht="22.9" customHeight="1">
      <c r="B123" s="32"/>
      <c r="C123" s="63" t="s">
        <v>132</v>
      </c>
      <c r="I123" s="95"/>
      <c r="J123" s="136">
        <f>BK123</f>
        <v>0</v>
      </c>
      <c r="L123" s="32"/>
      <c r="M123" s="61"/>
      <c r="N123" s="53"/>
      <c r="O123" s="53"/>
      <c r="P123" s="137">
        <f>P124</f>
        <v>0</v>
      </c>
      <c r="Q123" s="53"/>
      <c r="R123" s="137">
        <f>R124</f>
        <v>0</v>
      </c>
      <c r="S123" s="53"/>
      <c r="T123" s="138">
        <f>T124</f>
        <v>0</v>
      </c>
      <c r="AT123" s="17" t="s">
        <v>75</v>
      </c>
      <c r="AU123" s="17" t="s">
        <v>103</v>
      </c>
      <c r="BK123" s="139">
        <f>BK124</f>
        <v>0</v>
      </c>
    </row>
    <row r="124" spans="2:65" s="11" customFormat="1" ht="25.9" customHeight="1">
      <c r="B124" s="140"/>
      <c r="D124" s="141" t="s">
        <v>75</v>
      </c>
      <c r="E124" s="142" t="s">
        <v>91</v>
      </c>
      <c r="F124" s="142" t="s">
        <v>92</v>
      </c>
      <c r="I124" s="143"/>
      <c r="J124" s="144">
        <f>BK124</f>
        <v>0</v>
      </c>
      <c r="L124" s="140"/>
      <c r="M124" s="145"/>
      <c r="P124" s="146">
        <f>P125+P128</f>
        <v>0</v>
      </c>
      <c r="R124" s="146">
        <f>R125+R128</f>
        <v>0</v>
      </c>
      <c r="T124" s="147">
        <f>T125+T128</f>
        <v>0</v>
      </c>
      <c r="AR124" s="141" t="s">
        <v>173</v>
      </c>
      <c r="AT124" s="148" t="s">
        <v>75</v>
      </c>
      <c r="AU124" s="148" t="s">
        <v>76</v>
      </c>
      <c r="AY124" s="141" t="s">
        <v>135</v>
      </c>
      <c r="BK124" s="149">
        <f>BK125+BK128</f>
        <v>0</v>
      </c>
    </row>
    <row r="125" spans="2:65" s="11" customFormat="1" ht="22.9" customHeight="1">
      <c r="B125" s="140"/>
      <c r="D125" s="141" t="s">
        <v>75</v>
      </c>
      <c r="E125" s="150" t="s">
        <v>654</v>
      </c>
      <c r="F125" s="150" t="s">
        <v>655</v>
      </c>
      <c r="I125" s="143"/>
      <c r="J125" s="151">
        <f>BK125</f>
        <v>0</v>
      </c>
      <c r="L125" s="140"/>
      <c r="M125" s="145"/>
      <c r="P125" s="146">
        <f>SUM(P126:P127)</f>
        <v>0</v>
      </c>
      <c r="R125" s="146">
        <f>SUM(R126:R127)</f>
        <v>0</v>
      </c>
      <c r="T125" s="147">
        <f>SUM(T126:T127)</f>
        <v>0</v>
      </c>
      <c r="AR125" s="141" t="s">
        <v>173</v>
      </c>
      <c r="AT125" s="148" t="s">
        <v>75</v>
      </c>
      <c r="AU125" s="148" t="s">
        <v>83</v>
      </c>
      <c r="AY125" s="141" t="s">
        <v>135</v>
      </c>
      <c r="BK125" s="149">
        <f>SUM(BK126:BK127)</f>
        <v>0</v>
      </c>
    </row>
    <row r="126" spans="2:65" s="1" customFormat="1" ht="16.5" customHeight="1">
      <c r="B126" s="152"/>
      <c r="C126" s="153" t="s">
        <v>83</v>
      </c>
      <c r="D126" s="153" t="s">
        <v>137</v>
      </c>
      <c r="E126" s="154" t="s">
        <v>656</v>
      </c>
      <c r="F126" s="155" t="s">
        <v>657</v>
      </c>
      <c r="G126" s="156" t="s">
        <v>304</v>
      </c>
      <c r="H126" s="157">
        <v>1</v>
      </c>
      <c r="I126" s="158"/>
      <c r="J126" s="159">
        <f>ROUND(I126*H126,2)</f>
        <v>0</v>
      </c>
      <c r="K126" s="155" t="s">
        <v>1</v>
      </c>
      <c r="L126" s="32"/>
      <c r="M126" s="160" t="s">
        <v>1</v>
      </c>
      <c r="N126" s="161" t="s">
        <v>41</v>
      </c>
      <c r="P126" s="162">
        <f>O126*H126</f>
        <v>0</v>
      </c>
      <c r="Q126" s="162">
        <v>0</v>
      </c>
      <c r="R126" s="162">
        <f>Q126*H126</f>
        <v>0</v>
      </c>
      <c r="S126" s="162">
        <v>0</v>
      </c>
      <c r="T126" s="163">
        <f>S126*H126</f>
        <v>0</v>
      </c>
      <c r="AR126" s="164" t="s">
        <v>658</v>
      </c>
      <c r="AT126" s="164" t="s">
        <v>137</v>
      </c>
      <c r="AU126" s="164" t="s">
        <v>85</v>
      </c>
      <c r="AY126" s="17" t="s">
        <v>135</v>
      </c>
      <c r="BE126" s="165">
        <f>IF(N126="základní",J126,0)</f>
        <v>0</v>
      </c>
      <c r="BF126" s="165">
        <f>IF(N126="snížená",J126,0)</f>
        <v>0</v>
      </c>
      <c r="BG126" s="165">
        <f>IF(N126="zákl. přenesená",J126,0)</f>
        <v>0</v>
      </c>
      <c r="BH126" s="165">
        <f>IF(N126="sníž. přenesená",J126,0)</f>
        <v>0</v>
      </c>
      <c r="BI126" s="165">
        <f>IF(N126="nulová",J126,0)</f>
        <v>0</v>
      </c>
      <c r="BJ126" s="17" t="s">
        <v>83</v>
      </c>
      <c r="BK126" s="165">
        <f>ROUND(I126*H126,2)</f>
        <v>0</v>
      </c>
      <c r="BL126" s="17" t="s">
        <v>658</v>
      </c>
      <c r="BM126" s="164" t="s">
        <v>659</v>
      </c>
    </row>
    <row r="127" spans="2:65" s="1" customFormat="1">
      <c r="B127" s="32"/>
      <c r="D127" s="166" t="s">
        <v>144</v>
      </c>
      <c r="F127" s="167" t="s">
        <v>657</v>
      </c>
      <c r="I127" s="95"/>
      <c r="L127" s="32"/>
      <c r="M127" s="168"/>
      <c r="T127" s="55"/>
      <c r="AT127" s="17" t="s">
        <v>144</v>
      </c>
      <c r="AU127" s="17" t="s">
        <v>85</v>
      </c>
    </row>
    <row r="128" spans="2:65" s="11" customFormat="1" ht="22.9" customHeight="1">
      <c r="B128" s="140"/>
      <c r="D128" s="141" t="s">
        <v>75</v>
      </c>
      <c r="E128" s="150" t="s">
        <v>660</v>
      </c>
      <c r="F128" s="150" t="s">
        <v>661</v>
      </c>
      <c r="I128" s="143"/>
      <c r="J128" s="151">
        <f>BK128</f>
        <v>0</v>
      </c>
      <c r="L128" s="140"/>
      <c r="M128" s="145"/>
      <c r="P128" s="146">
        <f>SUM(P129:P134)</f>
        <v>0</v>
      </c>
      <c r="R128" s="146">
        <f>SUM(R129:R134)</f>
        <v>0</v>
      </c>
      <c r="T128" s="147">
        <f>SUM(T129:T134)</f>
        <v>0</v>
      </c>
      <c r="AR128" s="141" t="s">
        <v>173</v>
      </c>
      <c r="AT128" s="148" t="s">
        <v>75</v>
      </c>
      <c r="AU128" s="148" t="s">
        <v>83</v>
      </c>
      <c r="AY128" s="141" t="s">
        <v>135</v>
      </c>
      <c r="BK128" s="149">
        <f>SUM(BK129:BK134)</f>
        <v>0</v>
      </c>
    </row>
    <row r="129" spans="2:65" s="1" customFormat="1" ht="16.5" customHeight="1">
      <c r="B129" s="152"/>
      <c r="C129" s="153" t="s">
        <v>85</v>
      </c>
      <c r="D129" s="153" t="s">
        <v>137</v>
      </c>
      <c r="E129" s="154" t="s">
        <v>662</v>
      </c>
      <c r="F129" s="155" t="s">
        <v>661</v>
      </c>
      <c r="G129" s="156" t="s">
        <v>304</v>
      </c>
      <c r="H129" s="157">
        <v>1</v>
      </c>
      <c r="I129" s="158"/>
      <c r="J129" s="159">
        <f>ROUND(I129*H129,2)</f>
        <v>0</v>
      </c>
      <c r="K129" s="155" t="s">
        <v>1</v>
      </c>
      <c r="L129" s="32"/>
      <c r="M129" s="160" t="s">
        <v>1</v>
      </c>
      <c r="N129" s="161" t="s">
        <v>41</v>
      </c>
      <c r="P129" s="162">
        <f>O129*H129</f>
        <v>0</v>
      </c>
      <c r="Q129" s="162">
        <v>0</v>
      </c>
      <c r="R129" s="162">
        <f>Q129*H129</f>
        <v>0</v>
      </c>
      <c r="S129" s="162">
        <v>0</v>
      </c>
      <c r="T129" s="163">
        <f>S129*H129</f>
        <v>0</v>
      </c>
      <c r="AR129" s="164" t="s">
        <v>658</v>
      </c>
      <c r="AT129" s="164" t="s">
        <v>137</v>
      </c>
      <c r="AU129" s="164" t="s">
        <v>85</v>
      </c>
      <c r="AY129" s="17" t="s">
        <v>135</v>
      </c>
      <c r="BE129" s="165">
        <f>IF(N129="základní",J129,0)</f>
        <v>0</v>
      </c>
      <c r="BF129" s="165">
        <f>IF(N129="snížená",J129,0)</f>
        <v>0</v>
      </c>
      <c r="BG129" s="165">
        <f>IF(N129="zákl. přenesená",J129,0)</f>
        <v>0</v>
      </c>
      <c r="BH129" s="165">
        <f>IF(N129="sníž. přenesená",J129,0)</f>
        <v>0</v>
      </c>
      <c r="BI129" s="165">
        <f>IF(N129="nulová",J129,0)</f>
        <v>0</v>
      </c>
      <c r="BJ129" s="17" t="s">
        <v>83</v>
      </c>
      <c r="BK129" s="165">
        <f>ROUND(I129*H129,2)</f>
        <v>0</v>
      </c>
      <c r="BL129" s="17" t="s">
        <v>658</v>
      </c>
      <c r="BM129" s="164" t="s">
        <v>663</v>
      </c>
    </row>
    <row r="130" spans="2:65" s="1" customFormat="1">
      <c r="B130" s="32"/>
      <c r="D130" s="166" t="s">
        <v>144</v>
      </c>
      <c r="F130" s="167" t="s">
        <v>661</v>
      </c>
      <c r="I130" s="95"/>
      <c r="L130" s="32"/>
      <c r="M130" s="168"/>
      <c r="T130" s="55"/>
      <c r="AT130" s="17" t="s">
        <v>144</v>
      </c>
      <c r="AU130" s="17" t="s">
        <v>85</v>
      </c>
    </row>
    <row r="131" spans="2:65" s="1" customFormat="1" ht="16.5" customHeight="1">
      <c r="B131" s="152"/>
      <c r="C131" s="153" t="s">
        <v>153</v>
      </c>
      <c r="D131" s="153" t="s">
        <v>137</v>
      </c>
      <c r="E131" s="154" t="s">
        <v>664</v>
      </c>
      <c r="F131" s="155" t="s">
        <v>665</v>
      </c>
      <c r="G131" s="156" t="s">
        <v>304</v>
      </c>
      <c r="H131" s="157">
        <v>1</v>
      </c>
      <c r="I131" s="158"/>
      <c r="J131" s="159">
        <f>ROUND(I131*H131,2)</f>
        <v>0</v>
      </c>
      <c r="K131" s="155" t="s">
        <v>1</v>
      </c>
      <c r="L131" s="32"/>
      <c r="M131" s="160" t="s">
        <v>1</v>
      </c>
      <c r="N131" s="161" t="s">
        <v>41</v>
      </c>
      <c r="P131" s="162">
        <f>O131*H131</f>
        <v>0</v>
      </c>
      <c r="Q131" s="162">
        <v>0</v>
      </c>
      <c r="R131" s="162">
        <f>Q131*H131</f>
        <v>0</v>
      </c>
      <c r="S131" s="162">
        <v>0</v>
      </c>
      <c r="T131" s="163">
        <f>S131*H131</f>
        <v>0</v>
      </c>
      <c r="AR131" s="164" t="s">
        <v>658</v>
      </c>
      <c r="AT131" s="164" t="s">
        <v>137</v>
      </c>
      <c r="AU131" s="164" t="s">
        <v>85</v>
      </c>
      <c r="AY131" s="17" t="s">
        <v>135</v>
      </c>
      <c r="BE131" s="165">
        <f>IF(N131="základní",J131,0)</f>
        <v>0</v>
      </c>
      <c r="BF131" s="165">
        <f>IF(N131="snížená",J131,0)</f>
        <v>0</v>
      </c>
      <c r="BG131" s="165">
        <f>IF(N131="zákl. přenesená",J131,0)</f>
        <v>0</v>
      </c>
      <c r="BH131" s="165">
        <f>IF(N131="sníž. přenesená",J131,0)</f>
        <v>0</v>
      </c>
      <c r="BI131" s="165">
        <f>IF(N131="nulová",J131,0)</f>
        <v>0</v>
      </c>
      <c r="BJ131" s="17" t="s">
        <v>83</v>
      </c>
      <c r="BK131" s="165">
        <f>ROUND(I131*H131,2)</f>
        <v>0</v>
      </c>
      <c r="BL131" s="17" t="s">
        <v>658</v>
      </c>
      <c r="BM131" s="164" t="s">
        <v>666</v>
      </c>
    </row>
    <row r="132" spans="2:65" s="1" customFormat="1">
      <c r="B132" s="32"/>
      <c r="D132" s="166" t="s">
        <v>144</v>
      </c>
      <c r="F132" s="167" t="s">
        <v>665</v>
      </c>
      <c r="I132" s="95"/>
      <c r="L132" s="32"/>
      <c r="M132" s="168"/>
      <c r="T132" s="55"/>
      <c r="AT132" s="17" t="s">
        <v>144</v>
      </c>
      <c r="AU132" s="17" t="s">
        <v>85</v>
      </c>
    </row>
    <row r="133" spans="2:65" s="1" customFormat="1" ht="16.5" customHeight="1">
      <c r="B133" s="152"/>
      <c r="C133" s="153" t="s">
        <v>142</v>
      </c>
      <c r="D133" s="153" t="s">
        <v>137</v>
      </c>
      <c r="E133" s="154" t="s">
        <v>667</v>
      </c>
      <c r="F133" s="155" t="s">
        <v>668</v>
      </c>
      <c r="G133" s="156" t="s">
        <v>304</v>
      </c>
      <c r="H133" s="157">
        <v>1</v>
      </c>
      <c r="I133" s="158"/>
      <c r="J133" s="159">
        <f>ROUND(I133*H133,2)</f>
        <v>0</v>
      </c>
      <c r="K133" s="155" t="s">
        <v>1</v>
      </c>
      <c r="L133" s="32"/>
      <c r="M133" s="160" t="s">
        <v>1</v>
      </c>
      <c r="N133" s="161" t="s">
        <v>41</v>
      </c>
      <c r="P133" s="162">
        <f>O133*H133</f>
        <v>0</v>
      </c>
      <c r="Q133" s="162">
        <v>0</v>
      </c>
      <c r="R133" s="162">
        <f>Q133*H133</f>
        <v>0</v>
      </c>
      <c r="S133" s="162">
        <v>0</v>
      </c>
      <c r="T133" s="163">
        <f>S133*H133</f>
        <v>0</v>
      </c>
      <c r="AR133" s="164" t="s">
        <v>658</v>
      </c>
      <c r="AT133" s="164" t="s">
        <v>137</v>
      </c>
      <c r="AU133" s="164" t="s">
        <v>85</v>
      </c>
      <c r="AY133" s="17" t="s">
        <v>135</v>
      </c>
      <c r="BE133" s="165">
        <f>IF(N133="základní",J133,0)</f>
        <v>0</v>
      </c>
      <c r="BF133" s="165">
        <f>IF(N133="snížená",J133,0)</f>
        <v>0</v>
      </c>
      <c r="BG133" s="165">
        <f>IF(N133="zákl. přenesená",J133,0)</f>
        <v>0</v>
      </c>
      <c r="BH133" s="165">
        <f>IF(N133="sníž. přenesená",J133,0)</f>
        <v>0</v>
      </c>
      <c r="BI133" s="165">
        <f>IF(N133="nulová",J133,0)</f>
        <v>0</v>
      </c>
      <c r="BJ133" s="17" t="s">
        <v>83</v>
      </c>
      <c r="BK133" s="165">
        <f>ROUND(I133*H133,2)</f>
        <v>0</v>
      </c>
      <c r="BL133" s="17" t="s">
        <v>658</v>
      </c>
      <c r="BM133" s="164" t="s">
        <v>669</v>
      </c>
    </row>
    <row r="134" spans="2:65" s="1" customFormat="1">
      <c r="B134" s="32"/>
      <c r="D134" s="166" t="s">
        <v>144</v>
      </c>
      <c r="F134" s="167" t="s">
        <v>668</v>
      </c>
      <c r="I134" s="95"/>
      <c r="L134" s="32"/>
      <c r="M134" s="210"/>
      <c r="N134" s="211"/>
      <c r="O134" s="211"/>
      <c r="P134" s="211"/>
      <c r="Q134" s="211"/>
      <c r="R134" s="211"/>
      <c r="S134" s="211"/>
      <c r="T134" s="212"/>
      <c r="AT134" s="17" t="s">
        <v>144</v>
      </c>
      <c r="AU134" s="17" t="s">
        <v>85</v>
      </c>
    </row>
    <row r="135" spans="2:65" s="1" customFormat="1" ht="6.95" customHeight="1">
      <c r="B135" s="44"/>
      <c r="C135" s="45"/>
      <c r="D135" s="45"/>
      <c r="E135" s="45"/>
      <c r="F135" s="45"/>
      <c r="G135" s="45"/>
      <c r="H135" s="45"/>
      <c r="I135" s="115"/>
      <c r="J135" s="45"/>
      <c r="K135" s="45"/>
      <c r="L135" s="32"/>
    </row>
  </sheetData>
  <autoFilter ref="C122:K134" xr:uid="{00000000-0009-0000-0000-000002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06 - Architektonicko stav...</vt:lpstr>
      <vt:lpstr>VRN - Vedlejší rozpočtové...</vt:lpstr>
      <vt:lpstr>'06 - Architektonicko stav...'!Názvy_tisku</vt:lpstr>
      <vt:lpstr>'Rekapitulace stavby'!Názvy_tisku</vt:lpstr>
      <vt:lpstr>'VRN - Vedlejší rozpočtové...'!Názvy_tisku</vt:lpstr>
      <vt:lpstr>'06 - Architektonicko stav...'!Oblast_tisku</vt:lpstr>
      <vt:lpstr>'Rekapitulace stavby'!Oblast_tisku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ZAVODNIK-PC\PC</dc:creator>
  <cp:lastModifiedBy>Vrbka Boris</cp:lastModifiedBy>
  <dcterms:created xsi:type="dcterms:W3CDTF">2020-11-11T09:12:31Z</dcterms:created>
  <dcterms:modified xsi:type="dcterms:W3CDTF">2025-11-29T15:56:42Z</dcterms:modified>
</cp:coreProperties>
</file>